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365" yWindow="-105" windowWidth="19290" windowHeight="10365" tabRatio="636" activeTab="3"/>
  </bookViews>
  <sheets>
    <sheet name="Teilnahmebedingungen" sheetId="29" r:id="rId1"/>
    <sheet name="Gruppen+Ansprechpartner+ReadMe" sheetId="35" r:id="rId2"/>
    <sheet name="Ranking VR gesamt" sheetId="28" r:id="rId3"/>
    <sheet name="Ranking VR 1" sheetId="3" r:id="rId4"/>
    <sheet name="Paderborn" sheetId="9" r:id="rId5"/>
    <sheet name="Münster-Warendorf" sheetId="34" r:id="rId6"/>
    <sheet name="Teutoburger Wald" sheetId="6" r:id="rId7"/>
    <sheet name="Meschede" sheetId="14" r:id="rId8"/>
    <sheet name="Wittgenstein" sheetId="31" r:id="rId9"/>
    <sheet name="Siegen" sheetId="13" r:id="rId10"/>
    <sheet name="Ahaus I" sheetId="4" r:id="rId11"/>
    <sheet name="Recklinghausen I" sheetId="30" r:id="rId12"/>
    <sheet name="Recklinghausen II" sheetId="33" r:id="rId13"/>
    <sheet name="Steinfurt" sheetId="7" r:id="rId14"/>
    <sheet name="Ahaus II" sheetId="8" r:id="rId15"/>
    <sheet name="Lübbecke" sheetId="12" r:id="rId16"/>
  </sheets>
  <definedNames>
    <definedName name="_FilterDatabase" localSheetId="3" hidden="1">'Ranking VR 1'!$C$4:$J$4</definedName>
    <definedName name="_FilterDatabase" localSheetId="2" hidden="1">'Ranking VR gesamt'!$C$4:$R$4</definedName>
    <definedName name="_xlnm._FilterDatabase" localSheetId="1" hidden="1">'Gruppen+Ansprechpartner+ReadMe'!$B$8:$F$8</definedName>
    <definedName name="_xlnm._FilterDatabase" localSheetId="3" hidden="1">'Ranking VR 1'!$C$4:$J$4</definedName>
    <definedName name="_xlnm._FilterDatabase" localSheetId="2" hidden="1">'Ranking VR gesamt'!$B$4:$R$4</definedName>
    <definedName name="Disziplin" localSheetId="1">'Gruppen+Ansprechpartner+ReadMe'!$A$59:$A$60</definedName>
    <definedName name="Disziplin">#REF!</definedName>
    <definedName name="_xlnm.Print_Area" localSheetId="10">'Ahaus I'!$A$1:$V$46</definedName>
    <definedName name="_xlnm.Print_Area" localSheetId="14">'Ahaus II'!$A$1:$V$46</definedName>
    <definedName name="_xlnm.Print_Area" localSheetId="15">Lübbecke!$A$1:$V$46</definedName>
    <definedName name="_xlnm.Print_Area" localSheetId="7">Meschede!$A$1:$V$46</definedName>
    <definedName name="_xlnm.Print_Area" localSheetId="5">'Münster-Warendorf'!$A$1:$V$46</definedName>
    <definedName name="_xlnm.Print_Area" localSheetId="4">Paderborn!$A$1:$V$46</definedName>
    <definedName name="_xlnm.Print_Area" localSheetId="3">'Ranking VR 1'!$A$1:$K$17</definedName>
    <definedName name="_xlnm.Print_Area" localSheetId="2">'Ranking VR gesamt'!$A$1:$S$16</definedName>
    <definedName name="_xlnm.Print_Area" localSheetId="11">'Recklinghausen I'!$A$1:$V$46</definedName>
    <definedName name="_xlnm.Print_Area" localSheetId="12">'Recklinghausen II'!$A$1:$V$46</definedName>
    <definedName name="_xlnm.Print_Area" localSheetId="9">Siegen!$A$1:$V$46</definedName>
    <definedName name="_xlnm.Print_Area" localSheetId="13">Steinfurt!$A$1:$V$46</definedName>
    <definedName name="_xlnm.Print_Area" localSheetId="6">'Teutoburger Wald'!$A$1:$V$46</definedName>
    <definedName name="_xlnm.Print_Area" localSheetId="8">Wittgenstein!$A$1:$V$46</definedName>
    <definedName name="OLE_LINK1" localSheetId="1">'Gruppen+Ansprechpartner+ReadMe'!$D$6</definedName>
    <definedName name="Print_Area" localSheetId="3">'Ranking VR 1'!$B$2:$J$16</definedName>
    <definedName name="Print_Area" localSheetId="2">'Ranking VR gesamt'!$B$2:$R$16</definedName>
    <definedName name="Z_F92C0B3B_A92D_4E3A_AD9D_9A4B864FB281_.wvu.FilterData" localSheetId="3" hidden="1">'Ranking VR 1'!$C$4:$J$4</definedName>
    <definedName name="Z_F92C0B3B_A92D_4E3A_AD9D_9A4B864FB281_.wvu.FilterData" localSheetId="2" hidden="1">'Ranking VR gesamt'!$C$4:$Q$4</definedName>
    <definedName name="Z_F92C0B3B_A92D_4E3A_AD9D_9A4B864FB281_.wvu.PrintArea" localSheetId="3" hidden="1">'Ranking VR 1'!$B$2:$J$16</definedName>
    <definedName name="Z_F92C0B3B_A92D_4E3A_AD9D_9A4B864FB281_.wvu.PrintArea" localSheetId="2" hidden="1">'Ranking VR gesamt'!$B$2:$Q$16</definedName>
  </definedNames>
  <calcPr calcId="145621"/>
  <customWorkbookViews>
    <customWorkbookView name="H.-G. Seidel - Persönliche Ansicht" guid="{F92C0B3B-A92D-4E3A-AD9D-9A4B864FB281}" mergeInterval="0" personalView="1" maximized="1" windowWidth="1920" windowHeight="953" activeSheetId="4"/>
  </customWorkbookViews>
</workbook>
</file>

<file path=xl/calcChain.xml><?xml version="1.0" encoding="utf-8"?>
<calcChain xmlns="http://schemas.openxmlformats.org/spreadsheetml/2006/main">
  <c r="K24" i="12" l="1"/>
  <c r="J9" i="3" l="1"/>
  <c r="J12" i="3"/>
  <c r="J6" i="3"/>
  <c r="J13" i="3"/>
  <c r="J5" i="3"/>
  <c r="J14" i="3"/>
  <c r="J10" i="3"/>
  <c r="J7" i="3"/>
  <c r="C13" i="3"/>
  <c r="C5" i="3"/>
  <c r="C14" i="3"/>
  <c r="C6" i="3"/>
  <c r="C11" i="3"/>
  <c r="C9" i="3"/>
  <c r="C12" i="3"/>
  <c r="C15" i="3"/>
  <c r="C10" i="3"/>
  <c r="C7" i="3"/>
  <c r="C16" i="3"/>
  <c r="J11" i="3" l="1"/>
  <c r="I11" i="3"/>
  <c r="H11" i="3"/>
  <c r="G11" i="3"/>
  <c r="F11" i="3"/>
  <c r="E11" i="3"/>
  <c r="D11" i="3"/>
  <c r="I13" i="3"/>
  <c r="H13" i="3"/>
  <c r="G13" i="3"/>
  <c r="F13" i="3"/>
  <c r="E13" i="3"/>
  <c r="D13" i="3"/>
  <c r="E5" i="3"/>
  <c r="D5" i="3"/>
  <c r="I10" i="3"/>
  <c r="H10" i="3"/>
  <c r="G10" i="3"/>
  <c r="F10" i="3"/>
  <c r="E10" i="3"/>
  <c r="D10" i="3"/>
  <c r="E16" i="3"/>
  <c r="D16" i="3"/>
  <c r="E7" i="3"/>
  <c r="D7" i="3"/>
  <c r="I14" i="3"/>
  <c r="H14" i="3"/>
  <c r="G14" i="3"/>
  <c r="F14" i="3"/>
  <c r="E14" i="3"/>
  <c r="D14" i="3"/>
  <c r="I12" i="3"/>
  <c r="H12" i="3"/>
  <c r="G12" i="3"/>
  <c r="F12" i="3"/>
  <c r="E12" i="3"/>
  <c r="D12" i="3"/>
  <c r="E15" i="3"/>
  <c r="D15" i="3"/>
  <c r="E9" i="3"/>
  <c r="D9" i="3"/>
  <c r="E6" i="3"/>
  <c r="D6" i="3"/>
  <c r="J8" i="3"/>
  <c r="I8" i="3"/>
  <c r="H8" i="3"/>
  <c r="G8" i="3"/>
  <c r="F8" i="3"/>
  <c r="E8" i="3"/>
  <c r="D8" i="3"/>
  <c r="K6" i="6" l="1"/>
  <c r="K9" i="6"/>
  <c r="K12" i="6"/>
  <c r="K15" i="6"/>
  <c r="K18" i="6"/>
  <c r="K21" i="6"/>
  <c r="K24" i="6"/>
  <c r="D6" i="28" l="1"/>
  <c r="P33" i="6"/>
  <c r="P30" i="6"/>
  <c r="P27" i="6"/>
  <c r="P24" i="6"/>
  <c r="E6" i="28" l="1"/>
  <c r="D9" i="28"/>
  <c r="E9" i="28"/>
  <c r="D15" i="28"/>
  <c r="E15" i="28"/>
  <c r="D12" i="28"/>
  <c r="E12" i="28"/>
  <c r="D11" i="28"/>
  <c r="E11" i="28"/>
  <c r="D16" i="28"/>
  <c r="E16" i="28"/>
  <c r="D8" i="28"/>
  <c r="E8" i="28"/>
  <c r="D14" i="28"/>
  <c r="E14" i="28"/>
  <c r="D7" i="28"/>
  <c r="E7" i="28"/>
  <c r="D10" i="28"/>
  <c r="E10" i="28"/>
  <c r="D5" i="28"/>
  <c r="E5" i="28"/>
  <c r="D13" i="28"/>
  <c r="E13" i="28"/>
  <c r="B13" i="3" l="1"/>
  <c r="C8" i="3"/>
  <c r="B11" i="3"/>
  <c r="B10" i="3"/>
  <c r="B9" i="3"/>
  <c r="B8" i="3"/>
  <c r="C8" i="28"/>
  <c r="C16" i="28"/>
  <c r="C11" i="28"/>
  <c r="C48" i="34"/>
  <c r="C47" i="34"/>
  <c r="F39" i="34"/>
  <c r="M39" i="34" s="1"/>
  <c r="F38" i="34"/>
  <c r="F37" i="34"/>
  <c r="M37" i="34" s="1"/>
  <c r="P33" i="34"/>
  <c r="O33" i="34"/>
  <c r="K33" i="34"/>
  <c r="P30" i="34"/>
  <c r="O30" i="34"/>
  <c r="K30" i="34"/>
  <c r="P27" i="34"/>
  <c r="O27" i="34"/>
  <c r="K27" i="34"/>
  <c r="S27" i="34" s="1"/>
  <c r="P24" i="34"/>
  <c r="O24" i="34"/>
  <c r="K24" i="34"/>
  <c r="P21" i="34"/>
  <c r="O21" i="34"/>
  <c r="K21" i="34"/>
  <c r="P18" i="34"/>
  <c r="O18" i="34"/>
  <c r="K18" i="34"/>
  <c r="P15" i="34"/>
  <c r="O15" i="34"/>
  <c r="K15" i="34"/>
  <c r="S15" i="34" s="1"/>
  <c r="P12" i="34"/>
  <c r="O12" i="34"/>
  <c r="K12" i="34"/>
  <c r="P9" i="34"/>
  <c r="O9" i="34"/>
  <c r="K9" i="34"/>
  <c r="P6" i="34"/>
  <c r="O6" i="34"/>
  <c r="K6" i="34"/>
  <c r="C4" i="34"/>
  <c r="C48" i="33"/>
  <c r="C47" i="33"/>
  <c r="F39" i="33"/>
  <c r="M39" i="33" s="1"/>
  <c r="F38" i="33"/>
  <c r="G16" i="3" s="1"/>
  <c r="F37" i="33"/>
  <c r="F16" i="3" s="1"/>
  <c r="P33" i="33"/>
  <c r="O33" i="33"/>
  <c r="K33" i="33"/>
  <c r="P30" i="33"/>
  <c r="O30" i="33"/>
  <c r="K30" i="33"/>
  <c r="P27" i="33"/>
  <c r="O27" i="33"/>
  <c r="K27" i="33"/>
  <c r="P24" i="33"/>
  <c r="O24" i="33"/>
  <c r="K24" i="33"/>
  <c r="P21" i="33"/>
  <c r="O21" i="33"/>
  <c r="K21" i="33"/>
  <c r="P18" i="33"/>
  <c r="O18" i="33"/>
  <c r="K18" i="33"/>
  <c r="P15" i="33"/>
  <c r="O15" i="33"/>
  <c r="K15" i="33"/>
  <c r="P12" i="33"/>
  <c r="O12" i="33"/>
  <c r="K12" i="33"/>
  <c r="P9" i="33"/>
  <c r="O9" i="33"/>
  <c r="K9" i="33"/>
  <c r="P6" i="33"/>
  <c r="O6" i="33"/>
  <c r="K6" i="33"/>
  <c r="C4" i="33"/>
  <c r="C48" i="31"/>
  <c r="C47" i="31"/>
  <c r="F39" i="31"/>
  <c r="M39" i="31" s="1"/>
  <c r="F38" i="31"/>
  <c r="F37" i="31"/>
  <c r="P33" i="31"/>
  <c r="O33" i="31"/>
  <c r="S33" i="31" s="1"/>
  <c r="K33" i="31"/>
  <c r="P30" i="31"/>
  <c r="O30" i="31"/>
  <c r="S30" i="31" s="1"/>
  <c r="K30" i="31"/>
  <c r="P27" i="31"/>
  <c r="O27" i="31"/>
  <c r="K27" i="31"/>
  <c r="P24" i="31"/>
  <c r="O24" i="31"/>
  <c r="S24" i="31" s="1"/>
  <c r="K24" i="31"/>
  <c r="P21" i="31"/>
  <c r="O21" i="31"/>
  <c r="K21" i="31"/>
  <c r="P18" i="31"/>
  <c r="O18" i="31"/>
  <c r="K18" i="31"/>
  <c r="S18" i="31" s="1"/>
  <c r="P15" i="31"/>
  <c r="O15" i="31"/>
  <c r="K15" i="31"/>
  <c r="S15" i="31" s="1"/>
  <c r="P12" i="31"/>
  <c r="O12" i="31"/>
  <c r="K12" i="31"/>
  <c r="S12" i="31" s="1"/>
  <c r="P9" i="31"/>
  <c r="O9" i="31"/>
  <c r="K9" i="31"/>
  <c r="S9" i="31" s="1"/>
  <c r="P6" i="31"/>
  <c r="O6" i="31"/>
  <c r="K6" i="31"/>
  <c r="C4" i="31"/>
  <c r="C5" i="28"/>
  <c r="B5" i="28"/>
  <c r="C10" i="28"/>
  <c r="B10" i="28"/>
  <c r="C7" i="28"/>
  <c r="B7" i="28"/>
  <c r="C14" i="28"/>
  <c r="B14" i="28"/>
  <c r="S12" i="33" l="1"/>
  <c r="S24" i="33"/>
  <c r="S9" i="33"/>
  <c r="S33" i="33"/>
  <c r="S21" i="33"/>
  <c r="S6" i="31"/>
  <c r="S40" i="31" s="1"/>
  <c r="S21" i="31"/>
  <c r="S27" i="31"/>
  <c r="S30" i="34"/>
  <c r="S18" i="34"/>
  <c r="S6" i="34"/>
  <c r="S6" i="33"/>
  <c r="S18" i="33"/>
  <c r="S30" i="33"/>
  <c r="S15" i="33"/>
  <c r="S27" i="33"/>
  <c r="S9" i="34"/>
  <c r="S21" i="34"/>
  <c r="S33" i="34"/>
  <c r="C40" i="31"/>
  <c r="G11" i="28"/>
  <c r="C49" i="33"/>
  <c r="F16" i="28"/>
  <c r="S12" i="34"/>
  <c r="S24" i="34"/>
  <c r="C49" i="34"/>
  <c r="F8" i="28"/>
  <c r="M38" i="33"/>
  <c r="G16" i="28"/>
  <c r="C49" i="31"/>
  <c r="F11" i="28"/>
  <c r="M38" i="34"/>
  <c r="M40" i="34" s="1"/>
  <c r="G8" i="28"/>
  <c r="C40" i="34"/>
  <c r="M37" i="33"/>
  <c r="C40" i="33"/>
  <c r="M38" i="31"/>
  <c r="M37" i="31"/>
  <c r="H11" i="28" l="1"/>
  <c r="M40" i="31"/>
  <c r="M43" i="31" s="1"/>
  <c r="S40" i="34"/>
  <c r="H8" i="28" s="1"/>
  <c r="M40" i="33"/>
  <c r="I16" i="3" s="1"/>
  <c r="S40" i="33"/>
  <c r="H16" i="3" s="1"/>
  <c r="I8" i="28"/>
  <c r="I16" i="28"/>
  <c r="F37" i="4"/>
  <c r="F6" i="3" s="1"/>
  <c r="M43" i="33" l="1"/>
  <c r="J16" i="3" s="1"/>
  <c r="I11" i="28"/>
  <c r="M43" i="34"/>
  <c r="H16" i="28"/>
  <c r="F6" i="28"/>
  <c r="J11" i="28"/>
  <c r="B16" i="28"/>
  <c r="J16" i="28" l="1"/>
  <c r="J8" i="28"/>
  <c r="C48" i="14"/>
  <c r="C47" i="14"/>
  <c r="F39" i="14"/>
  <c r="M39" i="14" s="1"/>
  <c r="F38" i="14"/>
  <c r="F37" i="14"/>
  <c r="P33" i="14"/>
  <c r="O33" i="14"/>
  <c r="K33" i="14"/>
  <c r="P30" i="14"/>
  <c r="O30" i="14"/>
  <c r="K30" i="14"/>
  <c r="P27" i="14"/>
  <c r="O27" i="14"/>
  <c r="K27" i="14"/>
  <c r="P24" i="14"/>
  <c r="O24" i="14"/>
  <c r="K24" i="14"/>
  <c r="P21" i="14"/>
  <c r="O21" i="14"/>
  <c r="K21" i="14"/>
  <c r="S21" i="14" s="1"/>
  <c r="P18" i="14"/>
  <c r="O18" i="14"/>
  <c r="K18" i="14"/>
  <c r="P15" i="14"/>
  <c r="O15" i="14"/>
  <c r="K15" i="14"/>
  <c r="P12" i="14"/>
  <c r="O12" i="14"/>
  <c r="K12" i="14"/>
  <c r="P9" i="14"/>
  <c r="O9" i="14"/>
  <c r="K9" i="14"/>
  <c r="S9" i="14" s="1"/>
  <c r="P6" i="14"/>
  <c r="O6" i="14"/>
  <c r="K6" i="14"/>
  <c r="C4" i="14"/>
  <c r="C48" i="13"/>
  <c r="C47" i="13"/>
  <c r="F39" i="13"/>
  <c r="M39" i="13" s="1"/>
  <c r="F38" i="13"/>
  <c r="M38" i="13" s="1"/>
  <c r="F37" i="13"/>
  <c r="P33" i="13"/>
  <c r="O33" i="13"/>
  <c r="K33" i="13"/>
  <c r="P30" i="13"/>
  <c r="O30" i="13"/>
  <c r="K30" i="13"/>
  <c r="P27" i="13"/>
  <c r="O27" i="13"/>
  <c r="K27" i="13"/>
  <c r="P24" i="13"/>
  <c r="O24" i="13"/>
  <c r="K24" i="13"/>
  <c r="P21" i="13"/>
  <c r="O21" i="13"/>
  <c r="K21" i="13"/>
  <c r="P18" i="13"/>
  <c r="O18" i="13"/>
  <c r="K18" i="13"/>
  <c r="P15" i="13"/>
  <c r="O15" i="13"/>
  <c r="K15" i="13"/>
  <c r="P12" i="13"/>
  <c r="O12" i="13"/>
  <c r="K12" i="13"/>
  <c r="P9" i="13"/>
  <c r="O9" i="13"/>
  <c r="K9" i="13"/>
  <c r="P6" i="13"/>
  <c r="O6" i="13"/>
  <c r="K6" i="13"/>
  <c r="C4" i="13"/>
  <c r="C48" i="12"/>
  <c r="C47" i="12"/>
  <c r="F39" i="12"/>
  <c r="M39" i="12" s="1"/>
  <c r="F38" i="12"/>
  <c r="G15" i="3" s="1"/>
  <c r="F37" i="12"/>
  <c r="F15" i="3" s="1"/>
  <c r="P33" i="12"/>
  <c r="O33" i="12"/>
  <c r="K33" i="12"/>
  <c r="S33" i="12" s="1"/>
  <c r="P30" i="12"/>
  <c r="O30" i="12"/>
  <c r="K30" i="12"/>
  <c r="P27" i="12"/>
  <c r="O27" i="12"/>
  <c r="K27" i="12"/>
  <c r="P24" i="12"/>
  <c r="O24" i="12"/>
  <c r="S24" i="12"/>
  <c r="P21" i="12"/>
  <c r="O21" i="12"/>
  <c r="K21" i="12"/>
  <c r="P18" i="12"/>
  <c r="O18" i="12"/>
  <c r="K18" i="12"/>
  <c r="P15" i="12"/>
  <c r="O15" i="12"/>
  <c r="K15" i="12"/>
  <c r="P12" i="12"/>
  <c r="O12" i="12"/>
  <c r="K12" i="12"/>
  <c r="P9" i="12"/>
  <c r="O9" i="12"/>
  <c r="K9" i="12"/>
  <c r="S9" i="12" s="1"/>
  <c r="P6" i="12"/>
  <c r="O6" i="12"/>
  <c r="K6" i="12"/>
  <c r="C4" i="12"/>
  <c r="C48" i="9"/>
  <c r="C47" i="9"/>
  <c r="F39" i="9"/>
  <c r="M39" i="9" s="1"/>
  <c r="F38" i="9"/>
  <c r="F37" i="9"/>
  <c r="P33" i="9"/>
  <c r="O33" i="9"/>
  <c r="K33" i="9"/>
  <c r="P30" i="9"/>
  <c r="O30" i="9"/>
  <c r="K30" i="9"/>
  <c r="P27" i="9"/>
  <c r="O27" i="9"/>
  <c r="K27" i="9"/>
  <c r="P24" i="9"/>
  <c r="O24" i="9"/>
  <c r="K24" i="9"/>
  <c r="P21" i="9"/>
  <c r="O21" i="9"/>
  <c r="K21" i="9"/>
  <c r="P18" i="9"/>
  <c r="O18" i="9"/>
  <c r="K18" i="9"/>
  <c r="P15" i="9"/>
  <c r="O15" i="9"/>
  <c r="K15" i="9"/>
  <c r="P12" i="9"/>
  <c r="O12" i="9"/>
  <c r="K12" i="9"/>
  <c r="P9" i="9"/>
  <c r="O9" i="9"/>
  <c r="K9" i="9"/>
  <c r="P6" i="9"/>
  <c r="O6" i="9"/>
  <c r="K6" i="9"/>
  <c r="C4" i="9"/>
  <c r="C48" i="8"/>
  <c r="C47" i="8"/>
  <c r="F39" i="8"/>
  <c r="M39" i="8" s="1"/>
  <c r="F38" i="8"/>
  <c r="G9" i="3" s="1"/>
  <c r="F37" i="8"/>
  <c r="F9" i="3" s="1"/>
  <c r="P33" i="8"/>
  <c r="O33" i="8"/>
  <c r="K33" i="8"/>
  <c r="P30" i="8"/>
  <c r="O30" i="8"/>
  <c r="K30" i="8"/>
  <c r="P27" i="8"/>
  <c r="O27" i="8"/>
  <c r="K27" i="8"/>
  <c r="P24" i="8"/>
  <c r="O24" i="8"/>
  <c r="K24" i="8"/>
  <c r="P21" i="8"/>
  <c r="O21" i="8"/>
  <c r="K21" i="8"/>
  <c r="P18" i="8"/>
  <c r="O18" i="8"/>
  <c r="K18" i="8"/>
  <c r="P15" i="8"/>
  <c r="O15" i="8"/>
  <c r="K15" i="8"/>
  <c r="P12" i="8"/>
  <c r="O12" i="8"/>
  <c r="K12" i="8"/>
  <c r="P9" i="8"/>
  <c r="O9" i="8"/>
  <c r="K9" i="8"/>
  <c r="P6" i="8"/>
  <c r="O6" i="8"/>
  <c r="K6" i="8"/>
  <c r="S6" i="8" s="1"/>
  <c r="C4" i="8"/>
  <c r="C48" i="7"/>
  <c r="C47" i="7"/>
  <c r="F39" i="7"/>
  <c r="M39" i="7" s="1"/>
  <c r="F38" i="7"/>
  <c r="F37" i="7"/>
  <c r="F5" i="3" s="1"/>
  <c r="P33" i="7"/>
  <c r="O33" i="7"/>
  <c r="K33" i="7"/>
  <c r="P30" i="7"/>
  <c r="O30" i="7"/>
  <c r="K30" i="7"/>
  <c r="P27" i="7"/>
  <c r="O27" i="7"/>
  <c r="K27" i="7"/>
  <c r="P24" i="7"/>
  <c r="O24" i="7"/>
  <c r="K24" i="7"/>
  <c r="P21" i="7"/>
  <c r="O21" i="7"/>
  <c r="K21" i="7"/>
  <c r="P18" i="7"/>
  <c r="O18" i="7"/>
  <c r="K18" i="7"/>
  <c r="P15" i="7"/>
  <c r="O15" i="7"/>
  <c r="K15" i="7"/>
  <c r="P12" i="7"/>
  <c r="O12" i="7"/>
  <c r="K12" i="7"/>
  <c r="P9" i="7"/>
  <c r="O9" i="7"/>
  <c r="K9" i="7"/>
  <c r="P6" i="7"/>
  <c r="O6" i="7"/>
  <c r="K6" i="7"/>
  <c r="C4" i="7"/>
  <c r="C48" i="6"/>
  <c r="C47" i="6"/>
  <c r="F39" i="6"/>
  <c r="M39" i="6" s="1"/>
  <c r="F38" i="6"/>
  <c r="F37" i="6"/>
  <c r="O33" i="6"/>
  <c r="K33" i="6"/>
  <c r="O30" i="6"/>
  <c r="K30" i="6"/>
  <c r="O27" i="6"/>
  <c r="K27" i="6"/>
  <c r="O24" i="6"/>
  <c r="P21" i="6"/>
  <c r="O21" i="6"/>
  <c r="S21" i="6" s="1"/>
  <c r="P18" i="6"/>
  <c r="O18" i="6"/>
  <c r="P15" i="6"/>
  <c r="O15" i="6"/>
  <c r="S15" i="6" s="1"/>
  <c r="P12" i="6"/>
  <c r="O12" i="6"/>
  <c r="P9" i="6"/>
  <c r="O9" i="6"/>
  <c r="S9" i="6" s="1"/>
  <c r="P6" i="6"/>
  <c r="O6" i="6"/>
  <c r="C4" i="6"/>
  <c r="C48" i="30"/>
  <c r="C47" i="30"/>
  <c r="F39" i="30"/>
  <c r="M39" i="30" s="1"/>
  <c r="F38" i="30"/>
  <c r="G7" i="3" s="1"/>
  <c r="F37" i="30"/>
  <c r="F7" i="3" s="1"/>
  <c r="P33" i="30"/>
  <c r="O33" i="30"/>
  <c r="K33" i="30"/>
  <c r="P30" i="30"/>
  <c r="O30" i="30"/>
  <c r="K30" i="30"/>
  <c r="P27" i="30"/>
  <c r="O27" i="30"/>
  <c r="K27" i="30"/>
  <c r="P24" i="30"/>
  <c r="O24" i="30"/>
  <c r="K24" i="30"/>
  <c r="P21" i="30"/>
  <c r="O21" i="30"/>
  <c r="K21" i="30"/>
  <c r="P18" i="30"/>
  <c r="O18" i="30"/>
  <c r="K18" i="30"/>
  <c r="P15" i="30"/>
  <c r="O15" i="30"/>
  <c r="K15" i="30"/>
  <c r="P12" i="30"/>
  <c r="O12" i="30"/>
  <c r="K12" i="30"/>
  <c r="P9" i="30"/>
  <c r="O9" i="30"/>
  <c r="K9" i="30"/>
  <c r="P6" i="30"/>
  <c r="O6" i="30"/>
  <c r="K6" i="30"/>
  <c r="S6" i="30" s="1"/>
  <c r="C4" i="30"/>
  <c r="C51" i="4"/>
  <c r="C48" i="4"/>
  <c r="C47" i="4"/>
  <c r="F39" i="4"/>
  <c r="M39" i="4" s="1"/>
  <c r="F38" i="4"/>
  <c r="G6" i="3" s="1"/>
  <c r="M37" i="4"/>
  <c r="P33" i="4"/>
  <c r="O33" i="4"/>
  <c r="K33" i="4"/>
  <c r="P30" i="4"/>
  <c r="O30" i="4"/>
  <c r="K30" i="4"/>
  <c r="P27" i="4"/>
  <c r="O27" i="4"/>
  <c r="K27" i="4"/>
  <c r="P24" i="4"/>
  <c r="O24" i="4"/>
  <c r="K24" i="4"/>
  <c r="P21" i="4"/>
  <c r="O21" i="4"/>
  <c r="K21" i="4"/>
  <c r="P18" i="4"/>
  <c r="O18" i="4"/>
  <c r="K18" i="4"/>
  <c r="P15" i="4"/>
  <c r="O15" i="4"/>
  <c r="K15" i="4"/>
  <c r="P12" i="4"/>
  <c r="O12" i="4"/>
  <c r="K12" i="4"/>
  <c r="P9" i="4"/>
  <c r="O9" i="4"/>
  <c r="K9" i="4"/>
  <c r="P6" i="4"/>
  <c r="O6" i="4"/>
  <c r="K6" i="4"/>
  <c r="C4" i="4"/>
  <c r="B16" i="3"/>
  <c r="B15" i="3"/>
  <c r="B14" i="3"/>
  <c r="B12" i="3"/>
  <c r="B7" i="3"/>
  <c r="B6" i="3"/>
  <c r="B5" i="3"/>
  <c r="L21" i="28"/>
  <c r="K21" i="28"/>
  <c r="L18" i="28"/>
  <c r="K18" i="28"/>
  <c r="C13" i="28"/>
  <c r="B13" i="28"/>
  <c r="B8" i="28"/>
  <c r="B11" i="28"/>
  <c r="C12" i="28"/>
  <c r="B12" i="28"/>
  <c r="C15" i="28"/>
  <c r="B15" i="28"/>
  <c r="C9" i="28"/>
  <c r="B9" i="28"/>
  <c r="C6" i="28"/>
  <c r="B6" i="28"/>
  <c r="S21" i="12" l="1"/>
  <c r="S12" i="12"/>
  <c r="M38" i="7"/>
  <c r="G5" i="3"/>
  <c r="S27" i="9"/>
  <c r="S15" i="9"/>
  <c r="S6" i="9"/>
  <c r="S18" i="7"/>
  <c r="S30" i="7"/>
  <c r="S33" i="14"/>
  <c r="S12" i="6"/>
  <c r="S24" i="6"/>
  <c r="S18" i="13"/>
  <c r="S30" i="13"/>
  <c r="S6" i="14"/>
  <c r="S18" i="14"/>
  <c r="S30" i="14"/>
  <c r="G7" i="28"/>
  <c r="F9" i="28"/>
  <c r="C49" i="9"/>
  <c r="F14" i="28"/>
  <c r="F15" i="28"/>
  <c r="C49" i="13"/>
  <c r="F10" i="28"/>
  <c r="G12" i="28"/>
  <c r="S18" i="30"/>
  <c r="S30" i="30"/>
  <c r="M38" i="30"/>
  <c r="F13" i="28"/>
  <c r="C49" i="7"/>
  <c r="F5" i="28"/>
  <c r="S12" i="8"/>
  <c r="S24" i="8"/>
  <c r="M37" i="8"/>
  <c r="G14" i="28"/>
  <c r="G15" i="28"/>
  <c r="S12" i="13"/>
  <c r="S24" i="13"/>
  <c r="M37" i="13"/>
  <c r="M40" i="13" s="1"/>
  <c r="F7" i="28"/>
  <c r="G13" i="28"/>
  <c r="S12" i="7"/>
  <c r="S24" i="7"/>
  <c r="M37" i="7"/>
  <c r="M40" i="7" s="1"/>
  <c r="I5" i="3" s="1"/>
  <c r="G9" i="28"/>
  <c r="S9" i="9"/>
  <c r="S21" i="9"/>
  <c r="S33" i="9"/>
  <c r="S6" i="12"/>
  <c r="S18" i="12"/>
  <c r="S30" i="12"/>
  <c r="S6" i="13"/>
  <c r="G10" i="28"/>
  <c r="S15" i="14"/>
  <c r="S27" i="14"/>
  <c r="M38" i="4"/>
  <c r="M40" i="4" s="1"/>
  <c r="I6" i="3" s="1"/>
  <c r="G6" i="28"/>
  <c r="S12" i="30"/>
  <c r="S24" i="30"/>
  <c r="M37" i="30"/>
  <c r="S6" i="6"/>
  <c r="S18" i="6"/>
  <c r="S27" i="6"/>
  <c r="S33" i="6"/>
  <c r="S6" i="7"/>
  <c r="C40" i="7"/>
  <c r="G5" i="28"/>
  <c r="S18" i="8"/>
  <c r="S30" i="8"/>
  <c r="M38" i="8"/>
  <c r="S15" i="12"/>
  <c r="S27" i="12"/>
  <c r="S12" i="14"/>
  <c r="S24" i="14"/>
  <c r="C49" i="14"/>
  <c r="F12" i="28"/>
  <c r="S15" i="30"/>
  <c r="S27" i="30"/>
  <c r="M38" i="6"/>
  <c r="S9" i="7"/>
  <c r="S21" i="7"/>
  <c r="S33" i="7"/>
  <c r="S9" i="8"/>
  <c r="S21" i="8"/>
  <c r="S33" i="8"/>
  <c r="S12" i="9"/>
  <c r="S24" i="9"/>
  <c r="M37" i="9"/>
  <c r="M38" i="12"/>
  <c r="S9" i="13"/>
  <c r="S21" i="13"/>
  <c r="S33" i="13"/>
  <c r="C40" i="13"/>
  <c r="M37" i="14"/>
  <c r="M40" i="30"/>
  <c r="I7" i="3" s="1"/>
  <c r="C40" i="6"/>
  <c r="C40" i="9"/>
  <c r="C40" i="12"/>
  <c r="C40" i="14"/>
  <c r="D21" i="28"/>
  <c r="S9" i="30"/>
  <c r="S21" i="30"/>
  <c r="S33" i="30"/>
  <c r="S30" i="6"/>
  <c r="M37" i="6"/>
  <c r="S15" i="7"/>
  <c r="S27" i="7"/>
  <c r="S15" i="8"/>
  <c r="S27" i="8"/>
  <c r="C40" i="8"/>
  <c r="S18" i="9"/>
  <c r="S30" i="9"/>
  <c r="M38" i="9"/>
  <c r="M37" i="12"/>
  <c r="S15" i="13"/>
  <c r="S27" i="13"/>
  <c r="M38" i="14"/>
  <c r="M40" i="14" s="1"/>
  <c r="C40" i="30"/>
  <c r="C49" i="6"/>
  <c r="C49" i="8"/>
  <c r="C49" i="12"/>
  <c r="C49" i="30"/>
  <c r="S6" i="4"/>
  <c r="S18" i="4"/>
  <c r="S30" i="4"/>
  <c r="S12" i="4"/>
  <c r="S24" i="4"/>
  <c r="E21" i="28"/>
  <c r="L19" i="28"/>
  <c r="L22" i="28"/>
  <c r="S15" i="4"/>
  <c r="S27" i="4"/>
  <c r="S9" i="4"/>
  <c r="S21" i="4"/>
  <c r="S33" i="4"/>
  <c r="C40" i="4"/>
  <c r="D18" i="28"/>
  <c r="E18" i="28"/>
  <c r="C49" i="4"/>
  <c r="S40" i="12" l="1"/>
  <c r="H15" i="3" s="1"/>
  <c r="S40" i="7"/>
  <c r="H5" i="3" s="1"/>
  <c r="S40" i="13"/>
  <c r="H10" i="28" s="1"/>
  <c r="S40" i="14"/>
  <c r="M43" i="14" s="1"/>
  <c r="S40" i="6"/>
  <c r="H13" i="28" s="1"/>
  <c r="S40" i="9"/>
  <c r="H14" i="28" s="1"/>
  <c r="I6" i="28"/>
  <c r="S40" i="30"/>
  <c r="H7" i="3" s="1"/>
  <c r="M40" i="8"/>
  <c r="I9" i="3" s="1"/>
  <c r="I5" i="28"/>
  <c r="I12" i="28"/>
  <c r="I7" i="28"/>
  <c r="S40" i="8"/>
  <c r="H9" i="3" s="1"/>
  <c r="N21" i="28"/>
  <c r="N18" i="28"/>
  <c r="I10" i="28"/>
  <c r="M21" i="28"/>
  <c r="M18" i="28"/>
  <c r="E22" i="28"/>
  <c r="M40" i="12"/>
  <c r="I15" i="3" s="1"/>
  <c r="M40" i="6"/>
  <c r="M40" i="9"/>
  <c r="R8" i="28"/>
  <c r="G18" i="28"/>
  <c r="G21" i="28"/>
  <c r="S40" i="4"/>
  <c r="H6" i="3" s="1"/>
  <c r="E19" i="28"/>
  <c r="F21" i="28"/>
  <c r="F18" i="28"/>
  <c r="H15" i="28" l="1"/>
  <c r="H5" i="28"/>
  <c r="M43" i="7"/>
  <c r="M43" i="30"/>
  <c r="J7" i="28" s="1"/>
  <c r="M43" i="13"/>
  <c r="J12" i="28"/>
  <c r="R12" i="28" s="1"/>
  <c r="H12" i="28"/>
  <c r="N19" i="28"/>
  <c r="N22" i="28"/>
  <c r="H6" i="28"/>
  <c r="I13" i="28"/>
  <c r="R16" i="28"/>
  <c r="H7" i="28"/>
  <c r="I15" i="28"/>
  <c r="I14" i="28"/>
  <c r="M43" i="8"/>
  <c r="H9" i="28"/>
  <c r="I9" i="28"/>
  <c r="M43" i="6"/>
  <c r="M43" i="12"/>
  <c r="J15" i="3" s="1"/>
  <c r="M43" i="9"/>
  <c r="G19" i="28"/>
  <c r="G22" i="28"/>
  <c r="M43" i="4"/>
  <c r="J5" i="28" l="1"/>
  <c r="J10" i="28"/>
  <c r="R10" i="28" s="1"/>
  <c r="R5" i="28"/>
  <c r="J14" i="28"/>
  <c r="J13" i="28"/>
  <c r="R13" i="28" s="1"/>
  <c r="J9" i="28"/>
  <c r="R7" i="28"/>
  <c r="J6" i="28"/>
  <c r="R6" i="28" s="1"/>
  <c r="J15" i="28"/>
  <c r="R11" i="28"/>
  <c r="R15" i="28" l="1"/>
  <c r="R9" i="28"/>
  <c r="R14" i="28"/>
</calcChain>
</file>

<file path=xl/sharedStrings.xml><?xml version="1.0" encoding="utf-8"?>
<sst xmlns="http://schemas.openxmlformats.org/spreadsheetml/2006/main" count="1034" uniqueCount="323">
  <si>
    <t>Name</t>
  </si>
  <si>
    <t>Mannschaft:</t>
  </si>
  <si>
    <t>Wertung</t>
  </si>
  <si>
    <t>Vorname</t>
  </si>
  <si>
    <t>Geb Jahr</t>
  </si>
  <si>
    <t>Disziplin</t>
  </si>
  <si>
    <t>Klasse</t>
  </si>
  <si>
    <t>Serie 4</t>
  </si>
  <si>
    <t>Gesamt</t>
  </si>
  <si>
    <t>Schütze 1</t>
  </si>
  <si>
    <t>LG</t>
  </si>
  <si>
    <t>Jugend</t>
  </si>
  <si>
    <t>Schütze 2</t>
  </si>
  <si>
    <t>Schütze 3</t>
  </si>
  <si>
    <t>Schütze 4</t>
  </si>
  <si>
    <t>LP</t>
  </si>
  <si>
    <t>Schütze 5</t>
  </si>
  <si>
    <t>Schütze 6</t>
  </si>
  <si>
    <t>Schütze 7</t>
  </si>
  <si>
    <t>Schütze 8</t>
  </si>
  <si>
    <t>Schütze 9</t>
  </si>
  <si>
    <t>Schütze 10</t>
  </si>
  <si>
    <t>Bonus</t>
  </si>
  <si>
    <t>Anzahl der Gewehrschützen:</t>
  </si>
  <si>
    <t>Anzahl der Pistolenschützen:</t>
  </si>
  <si>
    <t>Gesamtbonus</t>
  </si>
  <si>
    <t>Mannschaftsringe</t>
  </si>
  <si>
    <t>Mannschaftsergebnis</t>
  </si>
  <si>
    <t>Platzierung</t>
  </si>
  <si>
    <t>Schüler</t>
  </si>
  <si>
    <t>Ergebnis</t>
  </si>
  <si>
    <t>Ringe</t>
  </si>
  <si>
    <t>SK Lübbecke</t>
  </si>
  <si>
    <t>SK Paderborn</t>
  </si>
  <si>
    <t>SK Teutoburger Wald</t>
  </si>
  <si>
    <t>SK Meschede</t>
  </si>
  <si>
    <t>SK Ahaus I</t>
  </si>
  <si>
    <t>SK Ahaus II</t>
  </si>
  <si>
    <t xml:space="preserve">  =</t>
  </si>
  <si>
    <t xml:space="preserve">  +</t>
  </si>
  <si>
    <t>Wertung
Talentrunde</t>
  </si>
  <si>
    <t>x 10 Bonusringe</t>
  </si>
  <si>
    <t>x 20 Bonusringe</t>
  </si>
  <si>
    <t>SK Siegen-Olpe</t>
  </si>
  <si>
    <t>0172-9196100</t>
  </si>
  <si>
    <t>H_R_Neumann@gmx.net</t>
  </si>
  <si>
    <t>Rita Neumann</t>
  </si>
  <si>
    <t>0174-1834351</t>
  </si>
  <si>
    <t>HansGerd.Seidel@googlemail.com</t>
  </si>
  <si>
    <t>Hans-Gerd Seidel</t>
  </si>
  <si>
    <t>0170-3876634</t>
  </si>
  <si>
    <t>dany_wurmbach@web.de</t>
  </si>
  <si>
    <t>Daniela Wurmbach</t>
  </si>
  <si>
    <t>0160-95020911</t>
  </si>
  <si>
    <t>eckhard.seeker@t-online.de</t>
  </si>
  <si>
    <t>Eckhard Seeker</t>
  </si>
  <si>
    <t>0172-5887138</t>
  </si>
  <si>
    <t>rolf.kormeier@gmx.net</t>
  </si>
  <si>
    <t>Rolf Kormeier</t>
  </si>
  <si>
    <t>0171-5006502</t>
  </si>
  <si>
    <t>klaus.stegemann@web.de</t>
  </si>
  <si>
    <t>Klaus Stegemann</t>
  </si>
  <si>
    <t>0170-5464474</t>
  </si>
  <si>
    <t>Jochen Perrefort</t>
  </si>
  <si>
    <t>Email</t>
  </si>
  <si>
    <t>&lt;= ausrichtender SK 2. Vorrunden-Wettk.</t>
  </si>
  <si>
    <t>&lt;= ausrichtender SK 1. Vorrunden-Wettk.</t>
  </si>
  <si>
    <t>Endtermin</t>
  </si>
  <si>
    <t>Ausrichter</t>
  </si>
  <si>
    <t>Gruppe E</t>
  </si>
  <si>
    <t>Gruppe D</t>
  </si>
  <si>
    <t>Gruppe C</t>
  </si>
  <si>
    <t>Gruppe B</t>
  </si>
  <si>
    <t>Gruppe A</t>
  </si>
  <si>
    <t>Kreis</t>
  </si>
  <si>
    <t>Die Werte in blau werden automatisch per Formel eingetragen!</t>
  </si>
  <si>
    <t>Serie 1</t>
  </si>
  <si>
    <t>Serie 2</t>
  </si>
  <si>
    <t>Serie 3</t>
  </si>
  <si>
    <t>Total</t>
  </si>
  <si>
    <t>Platz</t>
  </si>
  <si>
    <t>Summen (Teams 1 - 14)</t>
  </si>
  <si>
    <t>Summen (Teams 1 - 10)</t>
  </si>
  <si>
    <t>Vorrunde 1 + 2</t>
  </si>
  <si>
    <t>Ansprechpartner</t>
  </si>
  <si>
    <t>Vorrunde 1</t>
  </si>
  <si>
    <t>Vorrunde 2</t>
  </si>
  <si>
    <t>Vorunde 1</t>
  </si>
  <si>
    <t>Die Warnungen (rot) verschwinden erst wenn der Bericht vollständig ausgefüllt ist.</t>
  </si>
  <si>
    <t>jochen.perrefort@t-online.de</t>
  </si>
  <si>
    <t>SK Steinfurt</t>
  </si>
  <si>
    <t>Philipp Schulz</t>
  </si>
  <si>
    <t>0176-63315195</t>
  </si>
  <si>
    <t>phillip.schulz90@gmx.de</t>
  </si>
  <si>
    <t>Anzahl der Schüler:</t>
  </si>
  <si>
    <t>x 5 Bonusringe</t>
  </si>
  <si>
    <t>Der Zugriff auf dieses Blatt ist gesperrt.</t>
  </si>
  <si>
    <t>Talentrunde 2019</t>
  </si>
  <si>
    <t>Talentrunde 2019  -  Gruppe E  -  1. Gruppenwettkampf</t>
  </si>
  <si>
    <t>Talentrunde 2019  -  Gruppe A  -  1. Gruppenwettkampf</t>
  </si>
  <si>
    <t>Talentrunde 2019  -  Gruppe B  -  1. Gruppenwettkampf</t>
  </si>
  <si>
    <t>Talentrunde 2019  -  Gruppe C  -  1. Gruppenwettkampf</t>
  </si>
  <si>
    <t>Talentrunde 2019  -  Gruppe D  -  1. Gruppenwettkampf</t>
  </si>
  <si>
    <t>SK Recklinghausen II</t>
  </si>
  <si>
    <t>SK Recklinghausen I</t>
  </si>
  <si>
    <t>SK Wittgenstein</t>
  </si>
  <si>
    <t>Achim Grebe</t>
  </si>
  <si>
    <t>SK Münster-Warendorf</t>
  </si>
  <si>
    <t>Talentrunde 2019 - Gesamtwertung Vorrunde 1 + 2</t>
  </si>
  <si>
    <t xml:space="preserve">      Talentrunde 2019
   Wertung Vorrunde 1</t>
  </si>
  <si>
    <t>Talentrunde 2018  -  Gruppe C  -  1. Gruppenwettkampf</t>
  </si>
  <si>
    <t>02759-214586</t>
  </si>
  <si>
    <t>achmed66@t-online.de</t>
  </si>
  <si>
    <t>An der Lindenstr. 24</t>
  </si>
  <si>
    <t>57319 Bad Berleburg</t>
  </si>
  <si>
    <t>0171-6368926</t>
  </si>
  <si>
    <t>02751-2692</t>
  </si>
  <si>
    <t>lupi2015@web.de</t>
  </si>
  <si>
    <t>Telefon Mobile</t>
  </si>
  <si>
    <t>Telefon Festnetz</t>
  </si>
  <si>
    <t>05254-86863</t>
  </si>
  <si>
    <t>Hartmut Zissel</t>
  </si>
  <si>
    <t>LJL Sport</t>
  </si>
  <si>
    <t>01578-5828781</t>
  </si>
  <si>
    <t>02501-25274</t>
  </si>
  <si>
    <t>Michael Thier</t>
  </si>
  <si>
    <t>Michael.Thier@web.de</t>
  </si>
  <si>
    <t>Langestraße 109</t>
  </si>
  <si>
    <t>48165 Münster</t>
  </si>
  <si>
    <t>Pöppe</t>
  </si>
  <si>
    <t>Leon</t>
  </si>
  <si>
    <t>Vullhorst</t>
  </si>
  <si>
    <t>Collin</t>
  </si>
  <si>
    <t>Fecke</t>
  </si>
  <si>
    <t>Büser</t>
  </si>
  <si>
    <t>Jann</t>
  </si>
  <si>
    <t>Bolte</t>
  </si>
  <si>
    <t>Kammann</t>
  </si>
  <si>
    <t>Tim</t>
  </si>
  <si>
    <t>Nele</t>
  </si>
  <si>
    <t>Mersmann</t>
  </si>
  <si>
    <t>Florian</t>
  </si>
  <si>
    <t>Winterton</t>
  </si>
  <si>
    <t>Luke</t>
  </si>
  <si>
    <t>Schoppmann</t>
  </si>
  <si>
    <t>Raphael</t>
  </si>
  <si>
    <t>Hein</t>
  </si>
  <si>
    <t>Jonas</t>
  </si>
  <si>
    <t>Vorsthove</t>
  </si>
  <si>
    <t>Fynn</t>
  </si>
  <si>
    <t>Fiedler</t>
  </si>
  <si>
    <t>Hannah</t>
  </si>
  <si>
    <t>Regenbrecht</t>
  </si>
  <si>
    <t>Jan</t>
  </si>
  <si>
    <t>Berens</t>
  </si>
  <si>
    <t>Lisa</t>
  </si>
  <si>
    <t>x</t>
  </si>
  <si>
    <t>Alves</t>
  </si>
  <si>
    <t>Dominic</t>
  </si>
  <si>
    <t>Eric</t>
  </si>
  <si>
    <t>Krause</t>
  </si>
  <si>
    <t>Julian</t>
  </si>
  <si>
    <t>Meiner</t>
  </si>
  <si>
    <t>Lucas</t>
  </si>
  <si>
    <t>Fahrtmann</t>
  </si>
  <si>
    <t>Anna Lena</t>
  </si>
  <si>
    <t>Haring</t>
  </si>
  <si>
    <t>Niklas</t>
  </si>
  <si>
    <t>Link</t>
  </si>
  <si>
    <t>Jannes</t>
  </si>
  <si>
    <t>Klaiber</t>
  </si>
  <si>
    <t>Lukas</t>
  </si>
  <si>
    <t>Riesenbeck</t>
  </si>
  <si>
    <t>Tobias</t>
  </si>
  <si>
    <t>Sert</t>
  </si>
  <si>
    <t>Melis</t>
  </si>
  <si>
    <t>Flader</t>
  </si>
  <si>
    <t>Ailina</t>
  </si>
  <si>
    <t>Eggert</t>
  </si>
  <si>
    <t>Paul</t>
  </si>
  <si>
    <t>Tran</t>
  </si>
  <si>
    <t>Viet Anh</t>
  </si>
  <si>
    <t>Wünsche</t>
  </si>
  <si>
    <t>Aron</t>
  </si>
  <si>
    <t>Altbrod</t>
  </si>
  <si>
    <t>Luisa</t>
  </si>
  <si>
    <t>Schürmann</t>
  </si>
  <si>
    <t>Clara</t>
  </si>
  <si>
    <t>Fabri</t>
  </si>
  <si>
    <t>Paula</t>
  </si>
  <si>
    <t>Eberbach</t>
  </si>
  <si>
    <t>Viola</t>
  </si>
  <si>
    <t>Richard</t>
  </si>
  <si>
    <t>Martin</t>
  </si>
  <si>
    <t>Spenner</t>
  </si>
  <si>
    <t>Franke</t>
  </si>
  <si>
    <t>Benita</t>
  </si>
  <si>
    <t>Schiffert</t>
  </si>
  <si>
    <t>Leonardo Luc</t>
  </si>
  <si>
    <t>Horn</t>
  </si>
  <si>
    <t>Laurenz</t>
  </si>
  <si>
    <t>Kroh</t>
  </si>
  <si>
    <t>Daniel</t>
  </si>
  <si>
    <t>Seifert</t>
  </si>
  <si>
    <t>Anna</t>
  </si>
  <si>
    <t>Lebedew</t>
  </si>
  <si>
    <t>Sophia</t>
  </si>
  <si>
    <t>Wick</t>
  </si>
  <si>
    <t>Denis</t>
  </si>
  <si>
    <t>Althaus</t>
  </si>
  <si>
    <t>Göbel</t>
  </si>
  <si>
    <t>Nick</t>
  </si>
  <si>
    <t>Hoffmann</t>
  </si>
  <si>
    <t>Mika</t>
  </si>
  <si>
    <t>Herling</t>
  </si>
  <si>
    <t>Patricia</t>
  </si>
  <si>
    <t>Koch</t>
  </si>
  <si>
    <t>Fabian</t>
  </si>
  <si>
    <t>Wacker</t>
  </si>
  <si>
    <t>Rüschenberg</t>
  </si>
  <si>
    <t>Uhrstadt</t>
  </si>
  <si>
    <t>Theo</t>
  </si>
  <si>
    <t>Meister</t>
  </si>
  <si>
    <t>Michelle</t>
  </si>
  <si>
    <t>Weck</t>
  </si>
  <si>
    <t>Lea</t>
  </si>
  <si>
    <t>Schmidt</t>
  </si>
  <si>
    <t>Milena</t>
  </si>
  <si>
    <t>Seifert-Enke</t>
  </si>
  <si>
    <t>Kim Lara</t>
  </si>
  <si>
    <t>Nebeling</t>
  </si>
  <si>
    <t>Wurm</t>
  </si>
  <si>
    <t>Denise</t>
  </si>
  <si>
    <t>Viereck</t>
  </si>
  <si>
    <t>Sundermann</t>
  </si>
  <si>
    <t>Hanna</t>
  </si>
  <si>
    <t>Werner</t>
  </si>
  <si>
    <t>Lucy</t>
  </si>
  <si>
    <t>Vos</t>
  </si>
  <si>
    <t>Laura</t>
  </si>
  <si>
    <t>Bloom</t>
  </si>
  <si>
    <t>Louisa</t>
  </si>
  <si>
    <t xml:space="preserve">Basten </t>
  </si>
  <si>
    <t>Timon</t>
  </si>
  <si>
    <t>Halmich</t>
  </si>
  <si>
    <t>Julius</t>
  </si>
  <si>
    <t>Liza</t>
  </si>
  <si>
    <t>Große</t>
  </si>
  <si>
    <t>Lea Sofie</t>
  </si>
  <si>
    <t>Fischer</t>
  </si>
  <si>
    <t>Marlon</t>
  </si>
  <si>
    <t>Kirschner</t>
  </si>
  <si>
    <t>Clemens</t>
  </si>
  <si>
    <t>Middeldorf</t>
  </si>
  <si>
    <t>Högemeier</t>
  </si>
  <si>
    <t>Moritz</t>
  </si>
  <si>
    <t>Mackowiak</t>
  </si>
  <si>
    <t>Jasmin</t>
  </si>
  <si>
    <t>Sara Marie</t>
  </si>
  <si>
    <t>Höflich</t>
  </si>
  <si>
    <t>Emily</t>
  </si>
  <si>
    <t>Staniewski</t>
  </si>
  <si>
    <t>Makolla</t>
  </si>
  <si>
    <t>Luis</t>
  </si>
  <si>
    <t>Kiefer</t>
  </si>
  <si>
    <t>Nico</t>
  </si>
  <si>
    <t>Niermann</t>
  </si>
  <si>
    <t>Lorek</t>
  </si>
  <si>
    <t>Goer</t>
  </si>
  <si>
    <t>Johannes</t>
  </si>
  <si>
    <t>Schanz</t>
  </si>
  <si>
    <t>Liedmann</t>
  </si>
  <si>
    <t>Leif</t>
  </si>
  <si>
    <t>Nike</t>
  </si>
  <si>
    <t>Aleksandrova</t>
  </si>
  <si>
    <t>Sabine Krista</t>
  </si>
  <si>
    <t>Dembsky</t>
  </si>
  <si>
    <t>Mia</t>
  </si>
  <si>
    <t>Bickel</t>
  </si>
  <si>
    <t>Louis</t>
  </si>
  <si>
    <t>Elting</t>
  </si>
  <si>
    <t>Michel</t>
  </si>
  <si>
    <t>Tünte</t>
  </si>
  <si>
    <t>Iwana</t>
  </si>
  <si>
    <t>Gorke</t>
  </si>
  <si>
    <t>Sina</t>
  </si>
  <si>
    <t>Rietmann</t>
  </si>
  <si>
    <t>Sandra</t>
  </si>
  <si>
    <t>Pohlmann</t>
  </si>
  <si>
    <t>Bernd</t>
  </si>
  <si>
    <t>Aylin</t>
  </si>
  <si>
    <t>Wenzel</t>
  </si>
  <si>
    <t>Lonsing</t>
  </si>
  <si>
    <t>Pieper-Weitze</t>
  </si>
  <si>
    <t>Tuinenburg</t>
  </si>
  <si>
    <t>Robin</t>
  </si>
  <si>
    <t>Gründel</t>
  </si>
  <si>
    <t>Tilo</t>
  </si>
  <si>
    <t>Herker-Orthaus</t>
  </si>
  <si>
    <t>Dennis</t>
  </si>
  <si>
    <t>Könning</t>
  </si>
  <si>
    <t>Patrick</t>
  </si>
  <si>
    <t>Roeters</t>
  </si>
  <si>
    <t>Yorick</t>
  </si>
  <si>
    <t>Kortbus</t>
  </si>
  <si>
    <t>Hagedorn</t>
  </si>
  <si>
    <t>Frieda</t>
  </si>
  <si>
    <t>Hemann</t>
  </si>
  <si>
    <t>Thea</t>
  </si>
  <si>
    <t>Lükl</t>
  </si>
  <si>
    <t>Yve Jazzleen</t>
  </si>
  <si>
    <t>Barg</t>
  </si>
  <si>
    <t>Celina</t>
  </si>
  <si>
    <t>Lilie</t>
  </si>
  <si>
    <t>Marie Louise</t>
  </si>
  <si>
    <t>Flothmeyer</t>
  </si>
  <si>
    <t>Watermann</t>
  </si>
  <si>
    <t>Lura</t>
  </si>
  <si>
    <t>Merle</t>
  </si>
  <si>
    <t>Griepenstoh</t>
  </si>
  <si>
    <t>Schlottmann</t>
  </si>
  <si>
    <t>Riste</t>
  </si>
  <si>
    <t>Quade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</si>
</sst>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7]General"/>
  </numFmts>
  <fonts count="5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i/>
      <sz val="9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26"/>
      <color indexed="8"/>
      <name val="Calibri"/>
      <family val="2"/>
    </font>
    <font>
      <b/>
      <u/>
      <sz val="26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i/>
      <sz val="11"/>
      <color rgb="FF7F7F7F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9" tint="0.79998168889431442"/>
        <bgColor rgb="FFFF99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rgb="FFFF9900"/>
      </patternFill>
    </fill>
    <fill>
      <patternFill patternType="solid">
        <fgColor theme="0" tint="-4.9989318521683403E-2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E2F0D9"/>
        <bgColor rgb="FFF2F2F2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rgb="FF000000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 style="thin">
        <color rgb="FF000000"/>
      </bottom>
      <diagonal/>
    </border>
    <border>
      <left style="thin">
        <color auto="1"/>
      </left>
      <right style="medium">
        <color indexed="8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8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8" fillId="0" borderId="0"/>
    <xf numFmtId="164" fontId="18" fillId="0" borderId="0"/>
    <xf numFmtId="164" fontId="18" fillId="0" borderId="0"/>
    <xf numFmtId="0" fontId="19" fillId="0" borderId="0" applyNumberFormat="0" applyFill="0" applyBorder="0" applyAlignment="0" applyProtection="0"/>
    <xf numFmtId="0" fontId="17" fillId="0" borderId="0"/>
    <xf numFmtId="0" fontId="47" fillId="0" borderId="0" applyNumberFormat="0" applyFill="0" applyBorder="0" applyAlignment="0" applyProtection="0"/>
  </cellStyleXfs>
  <cellXfs count="5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center" indent="1"/>
    </xf>
    <xf numFmtId="0" fontId="17" fillId="0" borderId="0" xfId="5"/>
    <xf numFmtId="0" fontId="7" fillId="0" borderId="0" xfId="5" applyFont="1" applyFill="1" applyAlignment="1">
      <alignment horizontal="center" vertical="center"/>
    </xf>
    <xf numFmtId="0" fontId="17" fillId="0" borderId="0" xfId="5" applyAlignment="1">
      <alignment vertical="center"/>
    </xf>
    <xf numFmtId="0" fontId="17" fillId="0" borderId="0" xfId="5" applyAlignment="1">
      <alignment horizontal="center" vertical="center"/>
    </xf>
    <xf numFmtId="0" fontId="9" fillId="0" borderId="0" xfId="5" applyFont="1" applyAlignment="1">
      <alignment horizontal="left" vertical="center" indent="1"/>
    </xf>
    <xf numFmtId="0" fontId="9" fillId="0" borderId="0" xfId="5" applyFont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7" fillId="0" borderId="10" xfId="5" applyBorder="1" applyAlignment="1">
      <alignment horizontal="center" vertical="center"/>
    </xf>
    <xf numFmtId="0" fontId="17" fillId="0" borderId="11" xfId="5" applyBorder="1"/>
    <xf numFmtId="0" fontId="17" fillId="0" borderId="12" xfId="5" applyBorder="1"/>
    <xf numFmtId="0" fontId="17" fillId="0" borderId="0" xfId="5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20" fillId="0" borderId="8" xfId="5" applyFont="1" applyBorder="1" applyAlignment="1">
      <alignment horizontal="center" vertical="center"/>
    </xf>
    <xf numFmtId="0" fontId="17" fillId="0" borderId="0" xfId="5" applyBorder="1"/>
    <xf numFmtId="0" fontId="17" fillId="0" borderId="9" xfId="5" applyBorder="1"/>
    <xf numFmtId="0" fontId="6" fillId="0" borderId="0" xfId="5" applyFont="1" applyBorder="1" applyAlignment="1">
      <alignment horizontal="left" vertical="center" indent="1"/>
    </xf>
    <xf numFmtId="0" fontId="11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164" fontId="21" fillId="0" borderId="0" xfId="3" applyFont="1" applyBorder="1" applyAlignment="1">
      <alignment horizontal="center" vertical="center"/>
    </xf>
    <xf numFmtId="164" fontId="21" fillId="0" borderId="0" xfId="3" applyFont="1" applyFill="1" applyBorder="1" applyAlignment="1">
      <alignment horizontal="center" vertical="center"/>
    </xf>
    <xf numFmtId="0" fontId="17" fillId="0" borderId="16" xfId="5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0" fontId="17" fillId="0" borderId="11" xfId="5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7" fillId="0" borderId="0" xfId="5" applyBorder="1" applyAlignment="1">
      <alignment horizontal="right" vertical="center"/>
    </xf>
    <xf numFmtId="0" fontId="17" fillId="0" borderId="0" xfId="5" applyFont="1" applyBorder="1" applyAlignment="1">
      <alignment horizontal="left" vertical="center" indent="1"/>
    </xf>
    <xf numFmtId="0" fontId="6" fillId="0" borderId="0" xfId="5" applyFont="1" applyBorder="1"/>
    <xf numFmtId="0" fontId="6" fillId="0" borderId="9" xfId="5" applyFont="1" applyBorder="1"/>
    <xf numFmtId="0" fontId="11" fillId="0" borderId="9" xfId="5" applyFont="1" applyBorder="1" applyAlignment="1">
      <alignment vertical="center" wrapText="1"/>
    </xf>
    <xf numFmtId="0" fontId="17" fillId="0" borderId="8" xfId="5" applyBorder="1" applyAlignment="1">
      <alignment horizontal="center" vertical="center"/>
    </xf>
    <xf numFmtId="0" fontId="17" fillId="0" borderId="0" xfId="5" applyFont="1" applyBorder="1" applyAlignment="1">
      <alignment horizontal="center" vertical="center"/>
    </xf>
    <xf numFmtId="164" fontId="7" fillId="4" borderId="18" xfId="5" applyNumberFormat="1" applyFont="1" applyFill="1" applyBorder="1" applyAlignment="1">
      <alignment horizontal="center" vertical="center"/>
    </xf>
    <xf numFmtId="0" fontId="11" fillId="0" borderId="0" xfId="5" applyFont="1" applyBorder="1"/>
    <xf numFmtId="0" fontId="17" fillId="0" borderId="9" xfId="5" applyFont="1" applyBorder="1" applyAlignment="1">
      <alignment vertical="center" wrapText="1"/>
    </xf>
    <xf numFmtId="0" fontId="17" fillId="0" borderId="19" xfId="5" applyBorder="1" applyAlignment="1">
      <alignment horizontal="center" vertical="center"/>
    </xf>
    <xf numFmtId="0" fontId="11" fillId="0" borderId="16" xfId="5" applyFont="1" applyBorder="1" applyAlignment="1">
      <alignment horizontal="center" vertical="center"/>
    </xf>
    <xf numFmtId="0" fontId="17" fillId="0" borderId="16" xfId="5" applyFill="1" applyBorder="1" applyAlignment="1">
      <alignment horizontal="center" vertical="center"/>
    </xf>
    <xf numFmtId="0" fontId="11" fillId="0" borderId="16" xfId="5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/>
    </xf>
    <xf numFmtId="0" fontId="17" fillId="0" borderId="16" xfId="5" applyBorder="1"/>
    <xf numFmtId="0" fontId="17" fillId="0" borderId="20" xfId="5" applyBorder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1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6" fillId="0" borderId="0" xfId="0" applyFont="1" applyBorder="1" applyAlignment="1">
      <alignment horizontal="left" vertical="center" indent="1"/>
    </xf>
    <xf numFmtId="164" fontId="18" fillId="0" borderId="0" xfId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9" xfId="0" applyFont="1" applyBorder="1"/>
    <xf numFmtId="0" fontId="11" fillId="0" borderId="9" xfId="0" applyFont="1" applyBorder="1" applyAlignment="1">
      <alignment vertical="center" wrapText="1"/>
    </xf>
    <xf numFmtId="0" fontId="11" fillId="0" borderId="0" xfId="0" applyFont="1" applyBorder="1"/>
    <xf numFmtId="0" fontId="0" fillId="0" borderId="9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0" fillId="0" borderId="20" xfId="0" applyBorder="1"/>
    <xf numFmtId="0" fontId="10" fillId="0" borderId="22" xfId="0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21" fillId="0" borderId="0" xfId="1" applyFont="1" applyBorder="1" applyAlignment="1">
      <alignment horizontal="center" vertical="center"/>
    </xf>
    <xf numFmtId="0" fontId="0" fillId="0" borderId="0" xfId="0" applyFill="1" applyBorder="1"/>
    <xf numFmtId="164" fontId="24" fillId="0" borderId="0" xfId="1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left" vertical="center" indent="1"/>
    </xf>
    <xf numFmtId="0" fontId="0" fillId="0" borderId="0" xfId="0" applyFill="1" applyAlignment="1">
      <alignment vertical="top"/>
    </xf>
    <xf numFmtId="0" fontId="25" fillId="0" borderId="0" xfId="0" applyFont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 indent="1"/>
    </xf>
    <xf numFmtId="0" fontId="7" fillId="0" borderId="0" xfId="5" applyFont="1" applyFill="1" applyBorder="1" applyAlignment="1">
      <alignment horizontal="center" vertical="center"/>
    </xf>
    <xf numFmtId="0" fontId="17" fillId="0" borderId="0" xfId="5" applyFill="1" applyBorder="1"/>
    <xf numFmtId="0" fontId="17" fillId="0" borderId="9" xfId="5" applyFill="1" applyBorder="1"/>
    <xf numFmtId="0" fontId="25" fillId="0" borderId="8" xfId="5" applyFont="1" applyBorder="1" applyAlignment="1">
      <alignment horizontal="center" vertical="center"/>
    </xf>
    <xf numFmtId="0" fontId="25" fillId="0" borderId="8" xfId="5" applyFont="1" applyFill="1" applyBorder="1" applyAlignment="1">
      <alignment horizontal="center" vertical="center"/>
    </xf>
    <xf numFmtId="164" fontId="22" fillId="0" borderId="0" xfId="3" applyFont="1" applyFill="1" applyBorder="1" applyAlignment="1">
      <alignment horizontal="center" vertical="center"/>
    </xf>
    <xf numFmtId="0" fontId="27" fillId="0" borderId="8" xfId="5" applyFont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27" fillId="0" borderId="8" xfId="5" applyFont="1" applyFill="1" applyBorder="1" applyAlignment="1">
      <alignment horizontal="center" vertical="center"/>
    </xf>
    <xf numFmtId="164" fontId="24" fillId="0" borderId="0" xfId="3" applyFont="1" applyFill="1" applyBorder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7" fillId="0" borderId="0" xfId="5" applyFont="1"/>
    <xf numFmtId="0" fontId="17" fillId="0" borderId="0" xfId="5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0" xfId="5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25" fillId="0" borderId="0" xfId="5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17" fillId="0" borderId="16" xfId="5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1" fillId="2" borderId="13" xfId="5" applyFont="1" applyFill="1" applyBorder="1" applyAlignment="1" applyProtection="1">
      <alignment horizontal="center" vertical="center"/>
      <protection locked="0"/>
    </xf>
    <xf numFmtId="0" fontId="27" fillId="6" borderId="36" xfId="0" applyFont="1" applyFill="1" applyBorder="1" applyAlignment="1" applyProtection="1">
      <alignment horizontal="center" vertical="center"/>
      <protection locked="0"/>
    </xf>
    <xf numFmtId="0" fontId="20" fillId="7" borderId="17" xfId="5" applyFont="1" applyFill="1" applyBorder="1" applyAlignment="1" applyProtection="1">
      <alignment horizontal="center" vertical="center"/>
    </xf>
    <xf numFmtId="0" fontId="20" fillId="7" borderId="17" xfId="5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34" fillId="10" borderId="2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34" fillId="10" borderId="32" xfId="0" applyFont="1" applyFill="1" applyBorder="1" applyAlignment="1">
      <alignment horizontal="center" vertical="center"/>
    </xf>
    <xf numFmtId="0" fontId="34" fillId="7" borderId="27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0" borderId="69" xfId="5" applyFont="1" applyBorder="1" applyAlignment="1">
      <alignment horizontal="center" vertical="center"/>
    </xf>
    <xf numFmtId="0" fontId="34" fillId="10" borderId="70" xfId="0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0" fontId="25" fillId="12" borderId="70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11" fillId="0" borderId="69" xfId="5" applyFont="1" applyBorder="1" applyAlignment="1">
      <alignment horizontal="center" vertical="center"/>
    </xf>
    <xf numFmtId="0" fontId="34" fillId="7" borderId="70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12" borderId="72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69" xfId="5" applyFont="1" applyBorder="1" applyAlignment="1">
      <alignment vertical="center"/>
    </xf>
    <xf numFmtId="0" fontId="34" fillId="10" borderId="73" xfId="0" applyFont="1" applyFill="1" applyBorder="1" applyAlignment="1">
      <alignment horizontal="center" vertical="center"/>
    </xf>
    <xf numFmtId="164" fontId="1" fillId="11" borderId="75" xfId="1" applyFont="1" applyFill="1" applyBorder="1" applyAlignment="1">
      <alignment horizontal="center" vertical="center"/>
    </xf>
    <xf numFmtId="164" fontId="23" fillId="0" borderId="76" xfId="1" applyFont="1" applyBorder="1" applyAlignment="1">
      <alignment horizontal="center" vertical="center"/>
    </xf>
    <xf numFmtId="164" fontId="23" fillId="0" borderId="9" xfId="1" applyFont="1" applyBorder="1" applyAlignment="1">
      <alignment horizontal="center" vertical="center"/>
    </xf>
    <xf numFmtId="164" fontId="23" fillId="12" borderId="77" xfId="1" applyFont="1" applyFill="1" applyBorder="1" applyAlignment="1">
      <alignment horizontal="center" vertical="center"/>
    </xf>
    <xf numFmtId="164" fontId="22" fillId="0" borderId="76" xfId="1" applyFont="1" applyBorder="1" applyAlignment="1">
      <alignment horizontal="center" vertical="center"/>
    </xf>
    <xf numFmtId="164" fontId="22" fillId="0" borderId="9" xfId="1" applyFont="1" applyBorder="1" applyAlignment="1">
      <alignment horizontal="center" vertical="center"/>
    </xf>
    <xf numFmtId="164" fontId="22" fillId="12" borderId="77" xfId="1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12" borderId="7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5" fillId="0" borderId="81" xfId="5" applyFont="1" applyBorder="1" applyAlignment="1">
      <alignment horizontal="center" vertical="center"/>
    </xf>
    <xf numFmtId="0" fontId="25" fillId="0" borderId="85" xfId="0" applyFont="1" applyFill="1" applyBorder="1" applyAlignment="1">
      <alignment horizontal="center" vertical="center"/>
    </xf>
    <xf numFmtId="0" fontId="25" fillId="0" borderId="84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horizontal="center" vertical="center"/>
    </xf>
    <xf numFmtId="0" fontId="25" fillId="0" borderId="81" xfId="0" applyFont="1" applyFill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5" xfId="5" applyFont="1" applyFill="1" applyBorder="1" applyAlignment="1">
      <alignment horizontal="center" vertical="center"/>
    </xf>
    <xf numFmtId="0" fontId="17" fillId="0" borderId="81" xfId="5" applyBorder="1" applyAlignment="1">
      <alignment horizontal="center" vertical="center"/>
    </xf>
    <xf numFmtId="0" fontId="20" fillId="0" borderId="81" xfId="0" applyFont="1" applyFill="1" applyBorder="1" applyAlignment="1">
      <alignment horizontal="center" vertical="center"/>
    </xf>
    <xf numFmtId="164" fontId="22" fillId="0" borderId="89" xfId="1" applyFont="1" applyBorder="1" applyAlignment="1">
      <alignment horizontal="center" vertical="center"/>
    </xf>
    <xf numFmtId="164" fontId="22" fillId="0" borderId="81" xfId="1" applyFont="1" applyBorder="1" applyAlignment="1">
      <alignment horizontal="center" vertical="center"/>
    </xf>
    <xf numFmtId="0" fontId="20" fillId="0" borderId="89" xfId="0" applyFont="1" applyFill="1" applyBorder="1" applyAlignment="1">
      <alignment horizontal="center" vertical="center"/>
    </xf>
    <xf numFmtId="0" fontId="1" fillId="9" borderId="95" xfId="0" applyFont="1" applyFill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" fillId="9" borderId="97" xfId="0" applyFont="1" applyFill="1" applyBorder="1" applyAlignment="1">
      <alignment horizontal="center" vertical="center"/>
    </xf>
    <xf numFmtId="0" fontId="11" fillId="0" borderId="31" xfId="5" applyFont="1" applyBorder="1" applyAlignment="1">
      <alignment horizontal="center" vertical="center"/>
    </xf>
    <xf numFmtId="164" fontId="1" fillId="11" borderId="98" xfId="1" applyFont="1" applyFill="1" applyBorder="1" applyAlignment="1">
      <alignment horizontal="center" vertical="center"/>
    </xf>
    <xf numFmtId="164" fontId="23" fillId="0" borderId="99" xfId="1" applyFont="1" applyBorder="1" applyAlignment="1">
      <alignment horizontal="center" vertical="center"/>
    </xf>
    <xf numFmtId="164" fontId="23" fillId="0" borderId="31" xfId="1" applyFont="1" applyBorder="1" applyAlignment="1">
      <alignment horizontal="center" vertical="center"/>
    </xf>
    <xf numFmtId="0" fontId="10" fillId="0" borderId="97" xfId="0" applyFont="1" applyFill="1" applyBorder="1" applyAlignment="1">
      <alignment horizontal="center" vertical="center"/>
    </xf>
    <xf numFmtId="164" fontId="22" fillId="0" borderId="99" xfId="1" applyFont="1" applyBorder="1" applyAlignment="1">
      <alignment horizontal="center" vertical="center"/>
    </xf>
    <xf numFmtId="164" fontId="22" fillId="0" borderId="31" xfId="1" applyFont="1" applyBorder="1" applyAlignment="1">
      <alignment horizontal="center" vertical="center"/>
    </xf>
    <xf numFmtId="164" fontId="22" fillId="0" borderId="98" xfId="1" applyFont="1" applyFill="1" applyBorder="1" applyAlignment="1">
      <alignment horizontal="center" vertical="center"/>
    </xf>
    <xf numFmtId="164" fontId="22" fillId="0" borderId="86" xfId="1" applyFont="1" applyBorder="1" applyAlignment="1">
      <alignment horizontal="center" vertical="center"/>
    </xf>
    <xf numFmtId="0" fontId="39" fillId="0" borderId="0" xfId="5" applyFont="1" applyBorder="1" applyAlignment="1">
      <alignment horizontal="center" vertical="center"/>
    </xf>
    <xf numFmtId="0" fontId="1" fillId="9" borderId="15" xfId="5" applyFont="1" applyFill="1" applyBorder="1" applyAlignment="1">
      <alignment horizontal="center" vertical="center"/>
    </xf>
    <xf numFmtId="0" fontId="11" fillId="0" borderId="102" xfId="5" applyFont="1" applyBorder="1" applyAlignment="1">
      <alignment horizontal="center" vertical="center"/>
    </xf>
    <xf numFmtId="0" fontId="11" fillId="12" borderId="102" xfId="5" applyFont="1" applyFill="1" applyBorder="1" applyAlignment="1">
      <alignment horizontal="center" vertical="center"/>
    </xf>
    <xf numFmtId="0" fontId="11" fillId="0" borderId="103" xfId="5" applyFont="1" applyBorder="1" applyAlignment="1">
      <alignment horizontal="center" vertical="center"/>
    </xf>
    <xf numFmtId="0" fontId="11" fillId="0" borderId="102" xfId="5" applyFont="1" applyFill="1" applyBorder="1" applyAlignment="1">
      <alignment horizontal="center" vertical="center"/>
    </xf>
    <xf numFmtId="0" fontId="11" fillId="0" borderId="104" xfId="5" applyFont="1" applyBorder="1" applyAlignment="1">
      <alignment horizontal="center" vertical="center"/>
    </xf>
    <xf numFmtId="0" fontId="1" fillId="9" borderId="97" xfId="5" applyFont="1" applyFill="1" applyBorder="1" applyAlignment="1">
      <alignment horizontal="center" vertical="center"/>
    </xf>
    <xf numFmtId="0" fontId="11" fillId="0" borderId="105" xfId="5" applyFont="1" applyBorder="1" applyAlignment="1">
      <alignment horizontal="center" vertical="center"/>
    </xf>
    <xf numFmtId="0" fontId="11" fillId="0" borderId="106" xfId="5" applyFont="1" applyBorder="1" applyAlignment="1">
      <alignment horizontal="center" vertical="center"/>
    </xf>
    <xf numFmtId="0" fontId="11" fillId="0" borderId="107" xfId="5" applyFont="1" applyBorder="1" applyAlignment="1">
      <alignment horizontal="center" vertical="center"/>
    </xf>
    <xf numFmtId="0" fontId="40" fillId="0" borderId="0" xfId="5" applyFont="1" applyBorder="1" applyAlignment="1">
      <alignment horizontal="left" vertical="center" indent="2"/>
    </xf>
    <xf numFmtId="0" fontId="22" fillId="0" borderId="33" xfId="0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left" indent="2"/>
    </xf>
    <xf numFmtId="0" fontId="32" fillId="0" borderId="0" xfId="5" applyFont="1" applyBorder="1" applyAlignment="1">
      <alignment horizontal="left" vertical="center" indent="2"/>
    </xf>
    <xf numFmtId="0" fontId="13" fillId="0" borderId="8" xfId="5" applyFont="1" applyBorder="1" applyAlignment="1">
      <alignment horizontal="center" vertical="center"/>
    </xf>
    <xf numFmtId="0" fontId="0" fillId="0" borderId="0" xfId="5" applyFont="1" applyBorder="1" applyAlignment="1">
      <alignment horizontal="right" vertical="center" indent="1"/>
    </xf>
    <xf numFmtId="0" fontId="0" fillId="0" borderId="0" xfId="5" applyFont="1" applyBorder="1" applyAlignment="1">
      <alignment horizontal="left" vertical="center" indent="1"/>
    </xf>
    <xf numFmtId="0" fontId="3" fillId="0" borderId="0" xfId="5" applyFont="1" applyBorder="1"/>
    <xf numFmtId="0" fontId="25" fillId="0" borderId="0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91" xfId="0" applyFont="1" applyBorder="1" applyAlignment="1" applyProtection="1">
      <alignment horizontal="center" vertical="center"/>
      <protection locked="0"/>
    </xf>
    <xf numFmtId="0" fontId="11" fillId="0" borderId="21" xfId="5" applyFont="1" applyBorder="1" applyAlignment="1" applyProtection="1">
      <alignment horizontal="center" vertical="center"/>
      <protection locked="0"/>
    </xf>
    <xf numFmtId="0" fontId="11" fillId="0" borderId="0" xfId="5" applyFont="1" applyBorder="1" applyAlignment="1" applyProtection="1">
      <alignment horizontal="center" vertical="center"/>
      <protection locked="0"/>
    </xf>
    <xf numFmtId="0" fontId="11" fillId="0" borderId="21" xfId="5" applyFont="1" applyFill="1" applyBorder="1" applyAlignment="1" applyProtection="1">
      <alignment horizontal="center" vertical="center"/>
      <protection locked="0"/>
    </xf>
    <xf numFmtId="0" fontId="11" fillId="0" borderId="91" xfId="5" applyFont="1" applyBorder="1" applyAlignment="1" applyProtection="1">
      <alignment horizontal="center" vertical="center"/>
      <protection locked="0"/>
    </xf>
    <xf numFmtId="0" fontId="25" fillId="0" borderId="29" xfId="0" applyFont="1" applyFill="1" applyBorder="1" applyAlignment="1" applyProtection="1">
      <alignment horizontal="center" vertical="center"/>
      <protection locked="0"/>
    </xf>
    <xf numFmtId="0" fontId="25" fillId="0" borderId="88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7" xfId="0" applyFont="1" applyFill="1" applyBorder="1" applyAlignment="1" applyProtection="1">
      <alignment horizontal="center" vertical="center"/>
      <protection locked="0"/>
    </xf>
    <xf numFmtId="0" fontId="6" fillId="0" borderId="21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center" vertical="center"/>
      <protection locked="0"/>
    </xf>
    <xf numFmtId="0" fontId="6" fillId="0" borderId="91" xfId="5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ill="1" applyProtection="1"/>
    <xf numFmtId="0" fontId="36" fillId="0" borderId="35" xfId="0" applyFont="1" applyBorder="1" applyAlignment="1" applyProtection="1">
      <alignment vertical="center"/>
    </xf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23" xfId="0" applyBorder="1" applyAlignment="1" applyProtection="1">
      <alignment horizontal="center" vertical="top"/>
    </xf>
    <xf numFmtId="0" fontId="0" fillId="0" borderId="24" xfId="0" applyBorder="1" applyAlignment="1" applyProtection="1">
      <alignment horizontal="left" vertical="top" indent="1"/>
    </xf>
    <xf numFmtId="0" fontId="0" fillId="0" borderId="25" xfId="0" applyBorder="1" applyAlignment="1" applyProtection="1">
      <alignment horizontal="center" vertical="top"/>
    </xf>
    <xf numFmtId="0" fontId="0" fillId="0" borderId="44" xfId="0" applyBorder="1" applyAlignment="1" applyProtection="1">
      <alignment horizontal="center" vertical="top"/>
    </xf>
    <xf numFmtId="0" fontId="27" fillId="0" borderId="45" xfId="0" applyFont="1" applyBorder="1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0" fontId="30" fillId="0" borderId="0" xfId="0" applyFont="1" applyProtection="1"/>
    <xf numFmtId="0" fontId="0" fillId="0" borderId="46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/>
    </xf>
    <xf numFmtId="0" fontId="29" fillId="0" borderId="0" xfId="5" applyFont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</xf>
    <xf numFmtId="0" fontId="35" fillId="0" borderId="0" xfId="0" applyFont="1" applyAlignment="1" applyProtection="1">
      <alignment horizontal="left" vertical="center" indent="1"/>
    </xf>
    <xf numFmtId="0" fontId="35" fillId="0" borderId="0" xfId="0" applyFont="1" applyAlignment="1" applyProtection="1">
      <alignment horizontal="right" vertical="center" indent="2"/>
    </xf>
    <xf numFmtId="0" fontId="29" fillId="0" borderId="0" xfId="0" applyFont="1" applyBorder="1" applyAlignment="1" applyProtection="1">
      <alignment horizontal="right" indent="2"/>
    </xf>
    <xf numFmtId="0" fontId="32" fillId="0" borderId="0" xfId="0" applyFont="1" applyBorder="1" applyAlignment="1" applyProtection="1">
      <alignment horizontal="right" indent="2"/>
    </xf>
    <xf numFmtId="0" fontId="0" fillId="0" borderId="0" xfId="0" applyFont="1" applyBorder="1" applyAlignment="1" applyProtection="1">
      <alignment horizontal="right" indent="2"/>
    </xf>
    <xf numFmtId="0" fontId="35" fillId="0" borderId="0" xfId="0" applyFont="1" applyAlignment="1" applyProtection="1">
      <alignment horizontal="center" vertical="center"/>
    </xf>
    <xf numFmtId="0" fontId="13" fillId="0" borderId="8" xfId="5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top" indent="1"/>
    </xf>
    <xf numFmtId="0" fontId="26" fillId="0" borderId="0" xfId="0" applyFont="1" applyBorder="1" applyAlignment="1">
      <alignment horizontal="left" indent="1"/>
    </xf>
    <xf numFmtId="0" fontId="43" fillId="0" borderId="0" xfId="0" applyFont="1" applyBorder="1" applyAlignment="1">
      <alignment horizontal="left" vertical="top" indent="1"/>
    </xf>
    <xf numFmtId="0" fontId="20" fillId="0" borderId="0" xfId="0" applyFont="1" applyBorder="1" applyAlignment="1">
      <alignment horizontal="left" vertical="top" indent="1"/>
    </xf>
    <xf numFmtId="0" fontId="20" fillId="0" borderId="0" xfId="0" applyFont="1" applyBorder="1" applyAlignment="1">
      <alignment horizontal="left" indent="1"/>
    </xf>
    <xf numFmtId="0" fontId="31" fillId="0" borderId="0" xfId="0" applyFont="1" applyBorder="1" applyAlignment="1">
      <alignment horizontal="right" vertical="center" indent="3"/>
    </xf>
    <xf numFmtId="0" fontId="31" fillId="0" borderId="0" xfId="0" applyFont="1" applyBorder="1" applyAlignment="1">
      <alignment horizontal="left" vertical="center" indent="1"/>
    </xf>
    <xf numFmtId="0" fontId="38" fillId="0" borderId="0" xfId="0" applyFont="1" applyBorder="1" applyAlignment="1">
      <alignment horizontal="left" indent="1"/>
    </xf>
    <xf numFmtId="0" fontId="37" fillId="0" borderId="0" xfId="4" applyFont="1" applyBorder="1" applyAlignment="1">
      <alignment horizontal="left" vertical="center" indent="1"/>
    </xf>
    <xf numFmtId="0" fontId="38" fillId="0" borderId="0" xfId="0" applyFont="1" applyBorder="1" applyAlignment="1">
      <alignment horizontal="left" vertical="top" indent="1"/>
    </xf>
    <xf numFmtId="0" fontId="25" fillId="7" borderId="108" xfId="0" applyFont="1" applyFill="1" applyBorder="1" applyAlignment="1">
      <alignment horizontal="left" vertical="top" indent="1"/>
    </xf>
    <xf numFmtId="0" fontId="31" fillId="0" borderId="108" xfId="0" applyFont="1" applyFill="1" applyBorder="1" applyAlignment="1">
      <alignment horizontal="left" vertical="top" indent="1"/>
    </xf>
    <xf numFmtId="0" fontId="20" fillId="0" borderId="108" xfId="0" applyFont="1" applyFill="1" applyBorder="1" applyAlignment="1">
      <alignment horizontal="left" vertical="top" indent="1"/>
    </xf>
    <xf numFmtId="14" fontId="41" fillId="0" borderId="108" xfId="0" applyNumberFormat="1" applyFont="1" applyFill="1" applyBorder="1" applyAlignment="1">
      <alignment horizontal="left" vertical="top" indent="1"/>
    </xf>
    <xf numFmtId="0" fontId="28" fillId="7" borderId="108" xfId="0" applyFont="1" applyFill="1" applyBorder="1" applyAlignment="1">
      <alignment horizontal="right" vertical="top" indent="3"/>
    </xf>
    <xf numFmtId="0" fontId="28" fillId="7" borderId="108" xfId="0" applyFont="1" applyFill="1" applyBorder="1" applyAlignment="1">
      <alignment horizontal="left" vertical="top" indent="1"/>
    </xf>
    <xf numFmtId="0" fontId="31" fillId="0" borderId="108" xfId="0" applyFont="1" applyBorder="1" applyAlignment="1">
      <alignment horizontal="right" vertical="center" indent="3"/>
    </xf>
    <xf numFmtId="0" fontId="31" fillId="0" borderId="108" xfId="0" applyFont="1" applyBorder="1" applyAlignment="1">
      <alignment horizontal="left" vertical="center" indent="1"/>
    </xf>
    <xf numFmtId="0" fontId="37" fillId="0" borderId="108" xfId="4" applyFont="1" applyBorder="1" applyAlignment="1">
      <alignment horizontal="left" vertical="center" indent="1"/>
    </xf>
    <xf numFmtId="0" fontId="31" fillId="12" borderId="108" xfId="0" applyFont="1" applyFill="1" applyBorder="1" applyAlignment="1">
      <alignment horizontal="right" vertical="center" indent="3"/>
    </xf>
    <xf numFmtId="0" fontId="44" fillId="12" borderId="109" xfId="0" applyFont="1" applyFill="1" applyBorder="1" applyAlignment="1">
      <alignment horizontal="left" vertical="center" indent="1"/>
    </xf>
    <xf numFmtId="0" fontId="45" fillId="12" borderId="108" xfId="4" applyFont="1" applyFill="1" applyBorder="1" applyAlignment="1">
      <alignment horizontal="left" vertical="center"/>
    </xf>
    <xf numFmtId="0" fontId="44" fillId="12" borderId="108" xfId="0" applyFont="1" applyFill="1" applyBorder="1" applyAlignment="1">
      <alignment horizontal="left" vertical="center" indent="1"/>
    </xf>
    <xf numFmtId="0" fontId="31" fillId="0" borderId="108" xfId="0" applyFont="1" applyBorder="1" applyAlignment="1">
      <alignment horizontal="right" vertical="top"/>
    </xf>
    <xf numFmtId="0" fontId="44" fillId="12" borderId="108" xfId="0" applyFont="1" applyFill="1" applyBorder="1" applyAlignment="1">
      <alignment horizontal="left" vertical="top" indent="1"/>
    </xf>
    <xf numFmtId="0" fontId="44" fillId="12" borderId="108" xfId="0" applyFont="1" applyFill="1" applyBorder="1" applyAlignment="1">
      <alignment horizontal="left" vertical="top" wrapText="1" indent="1"/>
    </xf>
    <xf numFmtId="0" fontId="38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46" fillId="12" borderId="108" xfId="0" applyFont="1" applyFill="1" applyBorder="1" applyAlignment="1">
      <alignment horizontal="left" vertical="top" indent="1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164" fontId="2" fillId="0" borderId="114" xfId="1" applyFont="1" applyFill="1" applyBorder="1" applyAlignment="1" applyProtection="1">
      <alignment horizontal="center" vertical="center"/>
      <protection locked="0"/>
    </xf>
    <xf numFmtId="164" fontId="2" fillId="0" borderId="0" xfId="1" applyFont="1" applyFill="1" applyBorder="1" applyAlignment="1" applyProtection="1">
      <alignment horizontal="left" vertical="center" indent="1"/>
      <protection locked="0"/>
    </xf>
    <xf numFmtId="164" fontId="2" fillId="0" borderId="0" xfId="1" applyFont="1" applyFill="1" applyBorder="1" applyAlignment="1" applyProtection="1">
      <alignment horizontal="center" vertical="center"/>
      <protection locked="0"/>
    </xf>
    <xf numFmtId="164" fontId="2" fillId="0" borderId="0" xfId="1" applyFont="1" applyBorder="1" applyAlignment="1" applyProtection="1">
      <alignment horizontal="center" vertical="center"/>
      <protection locked="0"/>
    </xf>
    <xf numFmtId="164" fontId="2" fillId="0" borderId="0" xfId="1" applyFont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2" fillId="0" borderId="115" xfId="1" applyFont="1" applyFill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left" vertical="center" indent="1"/>
    </xf>
    <xf numFmtId="0" fontId="32" fillId="0" borderId="46" xfId="0" applyFont="1" applyBorder="1" applyAlignment="1" applyProtection="1">
      <alignment horizontal="right" vertical="center" indent="1"/>
    </xf>
    <xf numFmtId="0" fontId="29" fillId="0" borderId="1" xfId="0" applyFont="1" applyBorder="1" applyAlignment="1" applyProtection="1">
      <alignment horizontal="right" vertical="center" indent="1"/>
    </xf>
    <xf numFmtId="0" fontId="29" fillId="0" borderId="37" xfId="0" applyFont="1" applyBorder="1" applyAlignment="1" applyProtection="1">
      <alignment horizontal="right" vertical="center" indent="1"/>
    </xf>
    <xf numFmtId="0" fontId="29" fillId="0" borderId="47" xfId="0" applyFont="1" applyBorder="1" applyAlignment="1" applyProtection="1">
      <alignment horizontal="right" vertical="center" indent="1"/>
    </xf>
    <xf numFmtId="0" fontId="32" fillId="0" borderId="47" xfId="0" applyFont="1" applyBorder="1" applyAlignment="1" applyProtection="1">
      <alignment horizontal="right" vertical="center" indent="1"/>
    </xf>
    <xf numFmtId="0" fontId="29" fillId="0" borderId="1" xfId="0" applyFont="1" applyFill="1" applyBorder="1" applyAlignment="1" applyProtection="1">
      <alignment horizontal="right" vertical="center" indent="1"/>
    </xf>
    <xf numFmtId="0" fontId="29" fillId="0" borderId="7" xfId="0" applyFont="1" applyBorder="1" applyAlignment="1" applyProtection="1">
      <alignment horizontal="right" vertical="center" indent="1"/>
    </xf>
    <xf numFmtId="0" fontId="29" fillId="0" borderId="43" xfId="0" applyFont="1" applyBorder="1" applyAlignment="1" applyProtection="1">
      <alignment horizontal="right" vertical="center" indent="1"/>
    </xf>
    <xf numFmtId="0" fontId="29" fillId="0" borderId="80" xfId="0" applyFont="1" applyBorder="1" applyAlignment="1" applyProtection="1">
      <alignment horizontal="right" vertical="center" indent="1"/>
    </xf>
    <xf numFmtId="0" fontId="32" fillId="0" borderId="80" xfId="0" applyFont="1" applyBorder="1" applyAlignment="1" applyProtection="1">
      <alignment horizontal="right" vertical="center" indent="1"/>
    </xf>
    <xf numFmtId="0" fontId="29" fillId="0" borderId="41" xfId="0" applyFont="1" applyBorder="1" applyAlignment="1" applyProtection="1">
      <alignment horizontal="right" vertical="center" indent="1"/>
    </xf>
    <xf numFmtId="0" fontId="29" fillId="0" borderId="42" xfId="0" applyFont="1" applyBorder="1" applyAlignment="1" applyProtection="1">
      <alignment horizontal="right" vertical="center" indent="1"/>
    </xf>
    <xf numFmtId="0" fontId="29" fillId="0" borderId="37" xfId="0" applyFont="1" applyFill="1" applyBorder="1" applyAlignment="1" applyProtection="1">
      <alignment horizontal="right" vertical="center" indent="1"/>
    </xf>
    <xf numFmtId="0" fontId="29" fillId="0" borderId="27" xfId="0" applyFont="1" applyFill="1" applyBorder="1" applyAlignment="1" applyProtection="1">
      <alignment horizontal="left" vertical="center" indent="1"/>
    </xf>
    <xf numFmtId="0" fontId="29" fillId="0" borderId="46" xfId="0" applyFont="1" applyBorder="1" applyAlignment="1" applyProtection="1">
      <alignment horizontal="right" vertical="center" indent="1"/>
    </xf>
    <xf numFmtId="0" fontId="29" fillId="0" borderId="47" xfId="0" applyFont="1" applyFill="1" applyBorder="1" applyAlignment="1" applyProtection="1">
      <alignment horizontal="right" vertical="center" indent="1"/>
    </xf>
    <xf numFmtId="164" fontId="2" fillId="0" borderId="31" xfId="1" applyFont="1" applyFill="1" applyBorder="1" applyAlignment="1" applyProtection="1">
      <alignment horizontal="center" vertical="center"/>
      <protection locked="0"/>
    </xf>
    <xf numFmtId="0" fontId="9" fillId="0" borderId="30" xfId="5" applyFont="1" applyBorder="1" applyAlignment="1">
      <alignment horizontal="center" vertical="center"/>
    </xf>
    <xf numFmtId="0" fontId="1" fillId="2" borderId="117" xfId="0" applyFont="1" applyFill="1" applyBorder="1" applyAlignment="1" applyProtection="1">
      <alignment horizontal="center" vertical="center"/>
      <protection locked="0"/>
    </xf>
    <xf numFmtId="0" fontId="29" fillId="0" borderId="124" xfId="0" applyFont="1" applyBorder="1" applyAlignment="1" applyProtection="1">
      <alignment horizontal="right" vertical="center" indent="1"/>
    </xf>
    <xf numFmtId="0" fontId="29" fillId="0" borderId="125" xfId="0" applyFont="1" applyBorder="1" applyAlignment="1" applyProtection="1">
      <alignment horizontal="right" vertical="center" indent="1"/>
    </xf>
    <xf numFmtId="0" fontId="32" fillId="0" borderId="126" xfId="0" applyFont="1" applyBorder="1" applyAlignment="1" applyProtection="1">
      <alignment horizontal="right" vertical="center" indent="1"/>
    </xf>
    <xf numFmtId="0" fontId="48" fillId="13" borderId="129" xfId="6" applyFont="1" applyFill="1" applyBorder="1" applyAlignment="1" applyProtection="1">
      <alignment horizontal="center" vertical="center"/>
      <protection locked="0"/>
    </xf>
    <xf numFmtId="0" fontId="49" fillId="0" borderId="130" xfId="6" applyFont="1" applyBorder="1" applyAlignment="1" applyProtection="1">
      <alignment horizontal="center" vertical="center"/>
      <protection locked="0"/>
    </xf>
    <xf numFmtId="0" fontId="42" fillId="0" borderId="0" xfId="0" applyFont="1" applyBorder="1" applyAlignment="1" applyProtection="1">
      <alignment horizontal="left" vertical="center" indent="1"/>
      <protection locked="0"/>
    </xf>
    <xf numFmtId="0" fontId="42" fillId="0" borderId="0" xfId="0" applyFont="1" applyBorder="1" applyAlignment="1" applyProtection="1">
      <alignment horizontal="center" vertical="center"/>
      <protection locked="0"/>
    </xf>
    <xf numFmtId="0" fontId="42" fillId="0" borderId="33" xfId="0" applyFont="1" applyBorder="1" applyAlignment="1" applyProtection="1">
      <alignment horizontal="center" vertical="center"/>
      <protection locked="0"/>
    </xf>
    <xf numFmtId="0" fontId="49" fillId="0" borderId="0" xfId="6" applyFont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9" fillId="0" borderId="133" xfId="6" applyFont="1" applyBorder="1" applyAlignment="1" applyProtection="1">
      <alignment horizontal="center" vertical="center"/>
      <protection locked="0"/>
    </xf>
    <xf numFmtId="0" fontId="42" fillId="0" borderId="0" xfId="0" applyFont="1" applyBorder="1" applyAlignment="1">
      <alignment horizontal="center" vertical="center"/>
    </xf>
    <xf numFmtId="0" fontId="48" fillId="13" borderId="129" xfId="0" applyFont="1" applyFill="1" applyBorder="1" applyAlignment="1" applyProtection="1">
      <alignment horizontal="center" vertical="center"/>
      <protection locked="0"/>
    </xf>
    <xf numFmtId="0" fontId="42" fillId="0" borderId="130" xfId="0" applyFont="1" applyBorder="1" applyAlignment="1" applyProtection="1">
      <alignment horizontal="center" vertical="center"/>
      <protection locked="0"/>
    </xf>
    <xf numFmtId="0" fontId="42" fillId="0" borderId="35" xfId="0" applyFont="1" applyBorder="1" applyAlignment="1">
      <alignment horizontal="center" vertical="center"/>
    </xf>
    <xf numFmtId="0" fontId="42" fillId="0" borderId="133" xfId="0" applyFont="1" applyBorder="1" applyAlignment="1" applyProtection="1">
      <alignment horizontal="center" vertical="center"/>
      <protection locked="0"/>
    </xf>
    <xf numFmtId="0" fontId="42" fillId="0" borderId="130" xfId="6" applyFont="1" applyBorder="1" applyAlignment="1" applyProtection="1">
      <alignment horizontal="center" vertical="center"/>
      <protection locked="0"/>
    </xf>
    <xf numFmtId="0" fontId="42" fillId="0" borderId="35" xfId="6" applyFont="1" applyBorder="1" applyAlignment="1">
      <alignment horizontal="center" vertical="center"/>
    </xf>
    <xf numFmtId="0" fontId="42" fillId="0" borderId="0" xfId="6" applyFont="1" applyBorder="1" applyAlignment="1" applyProtection="1">
      <alignment horizontal="center" vertical="center"/>
      <protection locked="0"/>
    </xf>
    <xf numFmtId="0" fontId="42" fillId="0" borderId="0" xfId="6" applyFont="1" applyBorder="1" applyAlignment="1">
      <alignment horizontal="center" vertical="center"/>
    </xf>
    <xf numFmtId="0" fontId="42" fillId="0" borderId="129" xfId="6" applyFont="1" applyBorder="1" applyAlignment="1" applyProtection="1">
      <alignment horizontal="center" vertical="center"/>
      <protection locked="0"/>
    </xf>
    <xf numFmtId="0" fontId="42" fillId="0" borderId="133" xfId="6" applyFont="1" applyBorder="1" applyAlignment="1" applyProtection="1">
      <alignment horizontal="center" vertical="center"/>
      <protection locked="0"/>
    </xf>
    <xf numFmtId="0" fontId="50" fillId="0" borderId="130" xfId="6" applyFont="1" applyBorder="1" applyAlignment="1" applyProtection="1">
      <alignment horizontal="center" vertical="center"/>
      <protection locked="0"/>
    </xf>
    <xf numFmtId="0" fontId="50" fillId="0" borderId="0" xfId="6" applyFont="1" applyBorder="1" applyAlignment="1" applyProtection="1">
      <alignment horizontal="center" vertical="center"/>
      <protection locked="0"/>
    </xf>
    <xf numFmtId="0" fontId="50" fillId="0" borderId="129" xfId="6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horizontal="center" vertical="center"/>
      <protection locked="0"/>
    </xf>
    <xf numFmtId="0" fontId="50" fillId="0" borderId="130" xfId="0" applyFont="1" applyBorder="1" applyAlignment="1" applyProtection="1">
      <alignment horizontal="center" vertical="center"/>
      <protection locked="0"/>
    </xf>
    <xf numFmtId="0" fontId="50" fillId="0" borderId="133" xfId="0" applyFont="1" applyBorder="1" applyAlignment="1" applyProtection="1">
      <alignment horizontal="center" vertical="center"/>
      <protection locked="0"/>
    </xf>
    <xf numFmtId="0" fontId="29" fillId="0" borderId="26" xfId="5" applyFont="1" applyBorder="1" applyAlignment="1" applyProtection="1">
      <alignment horizontal="left" vertical="center" indent="1"/>
    </xf>
    <xf numFmtId="0" fontId="29" fillId="0" borderId="28" xfId="0" applyFont="1" applyBorder="1" applyAlignment="1" applyProtection="1">
      <alignment horizontal="left" vertical="center" indent="1"/>
    </xf>
    <xf numFmtId="0" fontId="29" fillId="0" borderId="134" xfId="5" applyFont="1" applyBorder="1" applyAlignment="1" applyProtection="1">
      <alignment horizontal="left" vertical="center" indent="1"/>
    </xf>
    <xf numFmtId="0" fontId="0" fillId="0" borderId="48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36" fillId="0" borderId="51" xfId="0" applyFont="1" applyBorder="1" applyAlignment="1" applyProtection="1">
      <alignment horizontal="left" vertical="center" indent="2"/>
    </xf>
    <xf numFmtId="0" fontId="36" fillId="0" borderId="52" xfId="0" applyFont="1" applyBorder="1" applyAlignment="1" applyProtection="1">
      <alignment horizontal="left" vertical="center" indent="2"/>
    </xf>
    <xf numFmtId="0" fontId="36" fillId="0" borderId="53" xfId="0" applyFont="1" applyBorder="1" applyAlignment="1" applyProtection="1">
      <alignment horizontal="left" vertical="center" indent="2"/>
    </xf>
    <xf numFmtId="0" fontId="36" fillId="0" borderId="51" xfId="0" applyFont="1" applyBorder="1" applyAlignment="1" applyProtection="1">
      <alignment horizontal="left" vertical="center" wrapText="1"/>
    </xf>
    <xf numFmtId="0" fontId="4" fillId="3" borderId="66" xfId="5" applyFont="1" applyFill="1" applyBorder="1" applyAlignment="1" applyProtection="1">
      <alignment horizontal="left" vertical="center" indent="1"/>
      <protection locked="0"/>
    </xf>
    <xf numFmtId="0" fontId="4" fillId="3" borderId="67" xfId="5" applyFont="1" applyFill="1" applyBorder="1" applyAlignment="1" applyProtection="1">
      <alignment horizontal="left" vertical="center" indent="1"/>
      <protection locked="0"/>
    </xf>
    <xf numFmtId="0" fontId="4" fillId="3" borderId="68" xfId="5" applyFont="1" applyFill="1" applyBorder="1" applyAlignment="1" applyProtection="1">
      <alignment horizontal="left" vertical="center" indent="1"/>
      <protection locked="0"/>
    </xf>
    <xf numFmtId="0" fontId="8" fillId="9" borderId="56" xfId="5" applyFont="1" applyFill="1" applyBorder="1" applyAlignment="1" applyProtection="1">
      <alignment horizontal="left" vertical="center" indent="1"/>
    </xf>
    <xf numFmtId="0" fontId="8" fillId="9" borderId="57" xfId="5" applyFont="1" applyFill="1" applyBorder="1" applyAlignment="1" applyProtection="1">
      <alignment horizontal="left" vertical="center" indent="1"/>
    </xf>
    <xf numFmtId="0" fontId="8" fillId="9" borderId="13" xfId="5" applyFont="1" applyFill="1" applyBorder="1" applyAlignment="1" applyProtection="1">
      <alignment horizontal="left" vertical="center" indent="1"/>
    </xf>
    <xf numFmtId="0" fontId="8" fillId="4" borderId="58" xfId="5" applyFont="1" applyFill="1" applyBorder="1" applyAlignment="1">
      <alignment horizontal="center" vertical="center"/>
    </xf>
    <xf numFmtId="0" fontId="5" fillId="0" borderId="8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left" vertical="center" indent="1"/>
    </xf>
    <xf numFmtId="0" fontId="25" fillId="3" borderId="1" xfId="0" applyFont="1" applyFill="1" applyBorder="1" applyAlignment="1" applyProtection="1">
      <alignment horizontal="left" vertical="center" indent="1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5" fillId="3" borderId="61" xfId="0" applyFont="1" applyFill="1" applyBorder="1" applyAlignment="1" applyProtection="1">
      <alignment horizontal="center" vertical="center"/>
      <protection locked="0"/>
    </xf>
    <xf numFmtId="0" fontId="25" fillId="3" borderId="62" xfId="0" applyFont="1" applyFill="1" applyBorder="1" applyAlignment="1" applyProtection="1">
      <alignment horizontal="center" vertical="center"/>
      <protection locked="0"/>
    </xf>
    <xf numFmtId="0" fontId="25" fillId="3" borderId="44" xfId="0" applyFont="1" applyFill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 applyProtection="1">
      <alignment horizontal="center" vertical="center"/>
      <protection locked="0"/>
    </xf>
    <xf numFmtId="0" fontId="7" fillId="7" borderId="94" xfId="5" applyFont="1" applyFill="1" applyBorder="1" applyAlignment="1">
      <alignment horizontal="center" vertical="center"/>
    </xf>
    <xf numFmtId="0" fontId="7" fillId="7" borderId="21" xfId="5" applyFont="1" applyFill="1" applyBorder="1" applyAlignment="1">
      <alignment horizontal="center" vertical="center"/>
    </xf>
    <xf numFmtId="164" fontId="7" fillId="4" borderId="54" xfId="3" applyFont="1" applyFill="1" applyBorder="1" applyAlignment="1">
      <alignment horizontal="center" vertical="center"/>
    </xf>
    <xf numFmtId="164" fontId="7" fillId="4" borderId="55" xfId="3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left" vertical="center" indent="1"/>
    </xf>
    <xf numFmtId="0" fontId="25" fillId="3" borderId="7" xfId="0" applyFont="1" applyFill="1" applyBorder="1" applyAlignment="1" applyProtection="1">
      <alignment horizontal="center" vertical="center"/>
      <protection locked="0"/>
    </xf>
    <xf numFmtId="0" fontId="13" fillId="0" borderId="8" xfId="5" applyFont="1" applyBorder="1" applyAlignment="1">
      <alignment horizontal="center" vertical="center"/>
    </xf>
    <xf numFmtId="0" fontId="6" fillId="4" borderId="17" xfId="5" applyFont="1" applyFill="1" applyBorder="1" applyAlignment="1">
      <alignment horizontal="center" vertical="center"/>
    </xf>
    <xf numFmtId="0" fontId="7" fillId="4" borderId="18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14" fillId="4" borderId="59" xfId="5" applyFont="1" applyFill="1" applyBorder="1" applyAlignment="1">
      <alignment horizontal="center" vertical="center"/>
    </xf>
    <xf numFmtId="164" fontId="15" fillId="4" borderId="59" xfId="5" applyNumberFormat="1" applyFont="1" applyFill="1" applyBorder="1" applyAlignment="1">
      <alignment horizontal="center" vertical="center"/>
    </xf>
    <xf numFmtId="0" fontId="15" fillId="4" borderId="59" xfId="5" applyFont="1" applyFill="1" applyBorder="1" applyAlignment="1">
      <alignment horizontal="center" vertical="center"/>
    </xf>
    <xf numFmtId="0" fontId="25" fillId="3" borderId="82" xfId="0" applyFont="1" applyFill="1" applyBorder="1" applyAlignment="1" applyProtection="1">
      <alignment horizontal="center" vertical="center"/>
      <protection locked="0"/>
    </xf>
    <xf numFmtId="0" fontId="25" fillId="3" borderId="84" xfId="0" applyFont="1" applyFill="1" applyBorder="1" applyAlignment="1" applyProtection="1">
      <alignment horizontal="center" vertical="center"/>
      <protection locked="0"/>
    </xf>
    <xf numFmtId="0" fontId="3" fillId="4" borderId="17" xfId="5" applyFont="1" applyFill="1" applyBorder="1" applyAlignment="1">
      <alignment horizontal="center" vertical="center"/>
    </xf>
    <xf numFmtId="0" fontId="25" fillId="3" borderId="23" xfId="0" applyFont="1" applyFill="1" applyBorder="1" applyAlignment="1" applyProtection="1">
      <alignment horizontal="center" vertical="center"/>
      <protection locked="0"/>
    </xf>
    <xf numFmtId="0" fontId="25" fillId="3" borderId="60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5" fillId="3" borderId="39" xfId="0" applyFont="1" applyFill="1" applyBorder="1" applyAlignment="1" applyProtection="1">
      <alignment horizontal="center" vertical="center"/>
      <protection locked="0"/>
    </xf>
    <xf numFmtId="0" fontId="42" fillId="13" borderId="1" xfId="0" applyFont="1" applyFill="1" applyBorder="1" applyAlignment="1" applyProtection="1">
      <alignment horizontal="left" vertical="center" indent="1"/>
      <protection locked="0"/>
    </xf>
    <xf numFmtId="0" fontId="42" fillId="13" borderId="1" xfId="0" applyFont="1" applyFill="1" applyBorder="1" applyAlignment="1" applyProtection="1">
      <alignment horizontal="center" vertical="center"/>
      <protection locked="0"/>
    </xf>
    <xf numFmtId="0" fontId="25" fillId="3" borderId="87" xfId="0" applyFont="1" applyFill="1" applyBorder="1" applyAlignment="1" applyProtection="1">
      <alignment horizontal="center" vertical="center"/>
      <protection locked="0"/>
    </xf>
    <xf numFmtId="0" fontId="25" fillId="3" borderId="83" xfId="0" applyFont="1" applyFill="1" applyBorder="1" applyAlignment="1" applyProtection="1">
      <alignment horizontal="center" vertical="center"/>
      <protection locked="0"/>
    </xf>
    <xf numFmtId="0" fontId="25" fillId="3" borderId="110" xfId="0" applyFont="1" applyFill="1" applyBorder="1" applyAlignment="1" applyProtection="1">
      <alignment horizontal="center" vertical="center"/>
      <protection locked="0"/>
    </xf>
    <xf numFmtId="0" fontId="7" fillId="7" borderId="113" xfId="5" applyFont="1" applyFill="1" applyBorder="1" applyAlignment="1">
      <alignment horizontal="center" vertical="center"/>
    </xf>
    <xf numFmtId="0" fontId="7" fillId="7" borderId="79" xfId="5" applyFont="1" applyFill="1" applyBorder="1" applyAlignment="1">
      <alignment horizontal="center" vertical="center"/>
    </xf>
    <xf numFmtId="0" fontId="25" fillId="3" borderId="111" xfId="0" applyFont="1" applyFill="1" applyBorder="1" applyAlignment="1" applyProtection="1">
      <alignment horizontal="center" vertical="center"/>
      <protection locked="0"/>
    </xf>
    <xf numFmtId="0" fontId="25" fillId="3" borderId="112" xfId="0" applyFont="1" applyFill="1" applyBorder="1" applyAlignment="1" applyProtection="1">
      <alignment horizontal="center" vertical="center"/>
      <protection locked="0"/>
    </xf>
    <xf numFmtId="0" fontId="25" fillId="3" borderId="116" xfId="0" applyFont="1" applyFill="1" applyBorder="1" applyAlignment="1" applyProtection="1">
      <alignment horizontal="center" vertical="center"/>
      <protection locked="0"/>
    </xf>
    <xf numFmtId="0" fontId="25" fillId="3" borderId="29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>
      <alignment horizontal="center" vertical="center"/>
    </xf>
    <xf numFmtId="164" fontId="2" fillId="3" borderId="118" xfId="1" applyFont="1" applyFill="1" applyBorder="1" applyAlignment="1" applyProtection="1">
      <alignment horizontal="center" vertical="center"/>
      <protection locked="0"/>
    </xf>
    <xf numFmtId="164" fontId="2" fillId="3" borderId="55" xfId="1" applyFont="1" applyFill="1" applyBorder="1" applyAlignment="1" applyProtection="1">
      <alignment horizontal="center" vertical="center"/>
      <protection locked="0"/>
    </xf>
    <xf numFmtId="164" fontId="7" fillId="4" borderId="17" xfId="1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4" fillId="4" borderId="5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164" fontId="2" fillId="3" borderId="113" xfId="1" applyFont="1" applyFill="1" applyBorder="1" applyAlignment="1" applyProtection="1">
      <alignment horizontal="center" vertical="center"/>
      <protection locked="0"/>
    </xf>
    <xf numFmtId="164" fontId="2" fillId="3" borderId="90" xfId="1" applyFont="1" applyFill="1" applyBorder="1" applyAlignment="1" applyProtection="1">
      <alignment horizontal="center" vertical="center"/>
      <protection locked="0"/>
    </xf>
    <xf numFmtId="164" fontId="2" fillId="3" borderId="92" xfId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left" vertical="center" indent="1"/>
    </xf>
    <xf numFmtId="164" fontId="2" fillId="3" borderId="79" xfId="1" applyFont="1" applyFill="1" applyBorder="1" applyAlignment="1" applyProtection="1">
      <alignment horizontal="center" vertical="center"/>
      <protection locked="0"/>
    </xf>
    <xf numFmtId="0" fontId="4" fillId="3" borderId="66" xfId="0" applyFont="1" applyFill="1" applyBorder="1" applyAlignment="1" applyProtection="1">
      <alignment horizontal="left" vertical="center" indent="1"/>
      <protection locked="0"/>
    </xf>
    <xf numFmtId="0" fontId="4" fillId="3" borderId="67" xfId="0" applyFont="1" applyFill="1" applyBorder="1" applyAlignment="1" applyProtection="1">
      <alignment horizontal="left" vertical="center" indent="1"/>
      <protection locked="0"/>
    </xf>
    <xf numFmtId="0" fontId="4" fillId="3" borderId="68" xfId="0" applyFont="1" applyFill="1" applyBorder="1" applyAlignment="1" applyProtection="1">
      <alignment horizontal="left" vertical="center" indent="1"/>
      <protection locked="0"/>
    </xf>
    <xf numFmtId="0" fontId="8" fillId="9" borderId="17" xfId="0" applyFont="1" applyFill="1" applyBorder="1" applyAlignment="1" applyProtection="1">
      <alignment horizontal="left" vertical="center" indent="1"/>
    </xf>
    <xf numFmtId="0" fontId="8" fillId="4" borderId="5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4" fontId="2" fillId="3" borderId="64" xfId="1" applyFont="1" applyFill="1" applyBorder="1" applyAlignment="1" applyProtection="1">
      <alignment horizontal="center" vertical="center"/>
      <protection locked="0"/>
    </xf>
    <xf numFmtId="0" fontId="2" fillId="2" borderId="115" xfId="0" applyFont="1" applyFill="1" applyBorder="1" applyAlignment="1" applyProtection="1">
      <alignment horizontal="center" vertical="center"/>
      <protection locked="0"/>
    </xf>
    <xf numFmtId="0" fontId="2" fillId="2" borderId="123" xfId="0" applyFont="1" applyFill="1" applyBorder="1" applyAlignment="1" applyProtection="1">
      <alignment horizontal="center" vertical="center"/>
      <protection locked="0"/>
    </xf>
    <xf numFmtId="0" fontId="2" fillId="2" borderId="121" xfId="0" applyFont="1" applyFill="1" applyBorder="1" applyAlignment="1" applyProtection="1">
      <alignment horizontal="center" vertical="center"/>
      <protection locked="0"/>
    </xf>
    <xf numFmtId="0" fontId="2" fillId="2" borderId="122" xfId="0" applyFont="1" applyFill="1" applyBorder="1" applyAlignment="1" applyProtection="1">
      <alignment horizontal="center" vertical="center"/>
      <protection locked="0"/>
    </xf>
    <xf numFmtId="0" fontId="2" fillId="2" borderId="114" xfId="0" applyFont="1" applyFill="1" applyBorder="1" applyAlignment="1" applyProtection="1">
      <alignment horizontal="center" vertical="center"/>
      <protection locked="0"/>
    </xf>
    <xf numFmtId="0" fontId="2" fillId="2" borderId="119" xfId="0" applyFont="1" applyFill="1" applyBorder="1" applyAlignment="1" applyProtection="1">
      <alignment horizontal="center" vertical="center"/>
      <protection locked="0"/>
    </xf>
    <xf numFmtId="0" fontId="2" fillId="2" borderId="120" xfId="0" applyFont="1" applyFill="1" applyBorder="1" applyAlignment="1" applyProtection="1">
      <alignment horizontal="center" vertical="center"/>
      <protection locked="0"/>
    </xf>
    <xf numFmtId="0" fontId="25" fillId="6" borderId="7" xfId="0" applyFont="1" applyFill="1" applyBorder="1" applyAlignment="1" applyProtection="1">
      <alignment horizontal="center" vertical="center"/>
      <protection locked="0"/>
    </xf>
    <xf numFmtId="0" fontId="25" fillId="6" borderId="43" xfId="0" applyFont="1" applyFill="1" applyBorder="1" applyAlignment="1" applyProtection="1">
      <alignment horizontal="center" vertical="center"/>
      <protection locked="0"/>
    </xf>
    <xf numFmtId="0" fontId="42" fillId="13" borderId="127" xfId="0" applyFont="1" applyFill="1" applyBorder="1" applyAlignment="1" applyProtection="1">
      <alignment horizontal="left" vertical="center" indent="1"/>
      <protection locked="0"/>
    </xf>
    <xf numFmtId="0" fontId="42" fillId="13" borderId="127" xfId="0" applyFont="1" applyFill="1" applyBorder="1" applyAlignment="1" applyProtection="1">
      <alignment horizontal="center" vertical="center"/>
      <protection locked="0"/>
    </xf>
    <xf numFmtId="0" fontId="42" fillId="13" borderId="131" xfId="0" applyFont="1" applyFill="1" applyBorder="1" applyAlignment="1" applyProtection="1">
      <alignment horizontal="center" vertical="center"/>
      <protection locked="0"/>
    </xf>
    <xf numFmtId="0" fontId="42" fillId="13" borderId="132" xfId="0" applyFont="1" applyFill="1" applyBorder="1" applyAlignment="1" applyProtection="1">
      <alignment horizontal="center" vertical="center"/>
      <protection locked="0"/>
    </xf>
    <xf numFmtId="0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5" fillId="6" borderId="37" xfId="0" applyFont="1" applyFill="1" applyBorder="1" applyAlignment="1" applyProtection="1">
      <alignment horizontal="center" vertical="center"/>
      <protection locked="0"/>
    </xf>
    <xf numFmtId="0" fontId="42" fillId="13" borderId="128" xfId="0" applyFont="1" applyFill="1" applyBorder="1" applyAlignment="1" applyProtection="1">
      <alignment horizontal="center" vertical="center"/>
      <protection locked="0"/>
    </xf>
    <xf numFmtId="0" fontId="25" fillId="6" borderId="1" xfId="0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 applyProtection="1">
      <alignment horizontal="center" vertical="center"/>
      <protection locked="0"/>
    </xf>
    <xf numFmtId="0" fontId="22" fillId="6" borderId="87" xfId="0" applyFont="1" applyFill="1" applyBorder="1" applyAlignment="1" applyProtection="1">
      <alignment horizontal="center" vertical="center"/>
      <protection locked="0"/>
    </xf>
    <xf numFmtId="0" fontId="22" fillId="6" borderId="25" xfId="0" applyFont="1" applyFill="1" applyBorder="1" applyAlignment="1" applyProtection="1">
      <alignment horizontal="center" vertical="center"/>
      <protection locked="0"/>
    </xf>
    <xf numFmtId="0" fontId="22" fillId="6" borderId="83" xfId="0" applyFont="1" applyFill="1" applyBorder="1" applyAlignment="1" applyProtection="1">
      <alignment horizontal="center" vertical="center"/>
      <protection locked="0"/>
    </xf>
    <xf numFmtId="0" fontId="22" fillId="6" borderId="60" xfId="0" applyFont="1" applyFill="1" applyBorder="1" applyAlignment="1" applyProtection="1">
      <alignment horizontal="center" vertical="center"/>
      <protection locked="0"/>
    </xf>
    <xf numFmtId="0" fontId="22" fillId="6" borderId="39" xfId="0" applyFont="1" applyFill="1" applyBorder="1" applyAlignment="1" applyProtection="1">
      <alignment horizontal="center" vertical="center"/>
      <protection locked="0"/>
    </xf>
    <xf numFmtId="0" fontId="22" fillId="13" borderId="127" xfId="0" applyFont="1" applyFill="1" applyBorder="1" applyAlignment="1" applyProtection="1">
      <alignment horizontal="center" vertical="center"/>
      <protection locked="0"/>
    </xf>
    <xf numFmtId="0" fontId="42" fillId="13" borderId="128" xfId="6" applyFont="1" applyFill="1" applyBorder="1" applyAlignment="1" applyProtection="1">
      <alignment horizontal="center" vertical="center"/>
      <protection locked="0"/>
    </xf>
    <xf numFmtId="0" fontId="42" fillId="13" borderId="127" xfId="6" applyFont="1" applyFill="1" applyBorder="1" applyAlignment="1" applyProtection="1">
      <alignment horizontal="center" vertical="center"/>
      <protection locked="0"/>
    </xf>
    <xf numFmtId="164" fontId="22" fillId="5" borderId="63" xfId="2" applyFont="1" applyFill="1" applyBorder="1" applyAlignment="1" applyProtection="1">
      <alignment horizontal="center" vertical="center"/>
      <protection locked="0"/>
    </xf>
    <xf numFmtId="164" fontId="22" fillId="8" borderId="63" xfId="2" applyFont="1" applyFill="1" applyBorder="1" applyAlignment="1" applyProtection="1">
      <alignment horizontal="center" vertical="center"/>
      <protection locked="0"/>
    </xf>
    <xf numFmtId="0" fontId="25" fillId="5" borderId="63" xfId="0" applyFont="1" applyFill="1" applyBorder="1" applyAlignment="1" applyProtection="1">
      <alignment horizontal="center"/>
      <protection locked="0"/>
    </xf>
    <xf numFmtId="0" fontId="42" fillId="13" borderId="132" xfId="6" applyFont="1" applyFill="1" applyBorder="1" applyAlignment="1" applyProtection="1">
      <alignment horizontal="center" vertical="center"/>
      <protection locked="0"/>
    </xf>
    <xf numFmtId="0" fontId="42" fillId="13" borderId="131" xfId="6" applyFont="1" applyFill="1" applyBorder="1" applyAlignment="1" applyProtection="1">
      <alignment horizontal="center" vertical="center"/>
      <protection locked="0"/>
    </xf>
    <xf numFmtId="0" fontId="7" fillId="7" borderId="13" xfId="0" applyFont="1" applyFill="1" applyBorder="1" applyAlignment="1">
      <alignment horizontal="center" vertical="center"/>
    </xf>
    <xf numFmtId="164" fontId="22" fillId="8" borderId="93" xfId="2" applyFont="1" applyFill="1" applyBorder="1" applyAlignment="1" applyProtection="1">
      <alignment horizontal="center" vertical="center"/>
      <protection locked="0"/>
    </xf>
    <xf numFmtId="0" fontId="25" fillId="3" borderId="135" xfId="0" applyFont="1" applyFill="1" applyBorder="1" applyAlignment="1" applyProtection="1">
      <alignment horizontal="center" vertical="center"/>
      <protection locked="0"/>
    </xf>
    <xf numFmtId="0" fontId="2" fillId="2" borderId="100" xfId="5" applyFont="1" applyFill="1" applyBorder="1" applyAlignment="1" applyProtection="1">
      <alignment horizontal="center" vertical="center"/>
      <protection locked="0"/>
    </xf>
    <xf numFmtId="0" fontId="2" fillId="2" borderId="64" xfId="5" applyFont="1" applyFill="1" applyBorder="1" applyAlignment="1" applyProtection="1">
      <alignment horizontal="center" vertical="center"/>
      <protection locked="0"/>
    </xf>
    <xf numFmtId="0" fontId="2" fillId="2" borderId="78" xfId="5" applyFont="1" applyFill="1" applyBorder="1" applyAlignment="1" applyProtection="1">
      <alignment horizontal="center" vertical="center"/>
      <protection locked="0"/>
    </xf>
    <xf numFmtId="0" fontId="2" fillId="2" borderId="90" xfId="5" applyFont="1" applyFill="1" applyBorder="1" applyAlignment="1" applyProtection="1">
      <alignment horizontal="center" vertical="center"/>
      <protection locked="0"/>
    </xf>
    <xf numFmtId="0" fontId="2" fillId="2" borderId="101" xfId="5" applyFont="1" applyFill="1" applyBorder="1" applyAlignment="1" applyProtection="1">
      <alignment horizontal="center" vertical="center"/>
      <protection locked="0"/>
    </xf>
    <xf numFmtId="0" fontId="2" fillId="2" borderId="54" xfId="5" applyFont="1" applyFill="1" applyBorder="1" applyAlignment="1" applyProtection="1">
      <alignment horizontal="center" vertical="center"/>
      <protection locked="0"/>
    </xf>
    <xf numFmtId="0" fontId="2" fillId="2" borderId="92" xfId="5" applyFont="1" applyFill="1" applyBorder="1" applyAlignment="1" applyProtection="1">
      <alignment horizontal="center" vertical="center"/>
      <protection locked="0"/>
    </xf>
    <xf numFmtId="0" fontId="2" fillId="2" borderId="79" xfId="5" applyFont="1" applyFill="1" applyBorder="1" applyAlignment="1" applyProtection="1">
      <alignment horizontal="center" vertical="center"/>
      <protection locked="0"/>
    </xf>
    <xf numFmtId="0" fontId="2" fillId="2" borderId="55" xfId="5" applyFont="1" applyFill="1" applyBorder="1" applyAlignment="1" applyProtection="1">
      <alignment horizontal="center" vertical="center"/>
      <protection locked="0"/>
    </xf>
    <xf numFmtId="0" fontId="8" fillId="9" borderId="17" xfId="5" applyFont="1" applyFill="1" applyBorder="1" applyAlignment="1" applyProtection="1">
      <alignment horizontal="left" vertical="center" indent="1"/>
    </xf>
    <xf numFmtId="0" fontId="6" fillId="0" borderId="54" xfId="5" applyFont="1" applyBorder="1" applyAlignment="1">
      <alignment horizontal="left" vertical="center" indent="1"/>
    </xf>
    <xf numFmtId="0" fontId="6" fillId="0" borderId="55" xfId="5" applyFont="1" applyBorder="1" applyAlignment="1">
      <alignment horizontal="left" vertical="center" indent="1"/>
    </xf>
    <xf numFmtId="0" fontId="36" fillId="0" borderId="67" xfId="0" applyFont="1" applyBorder="1" applyAlignment="1" applyProtection="1">
      <alignment horizontal="left" vertical="center" wrapText="1"/>
    </xf>
    <xf numFmtId="0" fontId="36" fillId="0" borderId="68" xfId="0" applyFont="1" applyBorder="1" applyAlignment="1" applyProtection="1">
      <alignment horizontal="left" vertical="center" wrapText="1"/>
    </xf>
    <xf numFmtId="0" fontId="0" fillId="0" borderId="136" xfId="0" applyBorder="1" applyAlignment="1" applyProtection="1">
      <alignment horizontal="center"/>
    </xf>
    <xf numFmtId="0" fontId="0" fillId="0" borderId="137" xfId="0" applyBorder="1" applyAlignment="1" applyProtection="1">
      <alignment horizontal="center"/>
    </xf>
    <xf numFmtId="0" fontId="0" fillId="0" borderId="138" xfId="0" applyBorder="1" applyAlignment="1" applyProtection="1">
      <alignment horizontal="center"/>
    </xf>
    <xf numFmtId="0" fontId="0" fillId="0" borderId="139" xfId="0" applyBorder="1" applyAlignment="1" applyProtection="1">
      <alignment horizontal="center"/>
    </xf>
    <xf numFmtId="0" fontId="0" fillId="0" borderId="140" xfId="0" applyBorder="1" applyAlignment="1" applyProtection="1">
      <alignment horizontal="center"/>
    </xf>
    <xf numFmtId="0" fontId="0" fillId="0" borderId="141" xfId="0" applyBorder="1" applyAlignment="1" applyProtection="1">
      <alignment horizontal="center" vertical="top"/>
    </xf>
    <xf numFmtId="0" fontId="0" fillId="0" borderId="135" xfId="0" applyBorder="1" applyAlignment="1" applyProtection="1">
      <alignment horizontal="left" vertical="top" indent="1"/>
    </xf>
    <xf numFmtId="0" fontId="0" fillId="0" borderId="142" xfId="0" applyBorder="1" applyAlignment="1" applyProtection="1">
      <alignment horizontal="center" vertical="top"/>
    </xf>
    <xf numFmtId="0" fontId="0" fillId="0" borderId="143" xfId="0" applyBorder="1" applyAlignment="1" applyProtection="1">
      <alignment horizontal="center" vertical="top"/>
    </xf>
    <xf numFmtId="0" fontId="27" fillId="0" borderId="144" xfId="0" applyFont="1" applyBorder="1" applyAlignment="1" applyProtection="1">
      <alignment horizontal="center" vertical="top"/>
    </xf>
    <xf numFmtId="0" fontId="0" fillId="0" borderId="145" xfId="0" applyBorder="1" applyAlignment="1" applyProtection="1">
      <alignment horizontal="center" vertical="center"/>
    </xf>
    <xf numFmtId="0" fontId="0" fillId="0" borderId="128" xfId="0" applyBorder="1" applyAlignment="1" applyProtection="1">
      <alignment horizontal="center" vertical="center"/>
    </xf>
    <xf numFmtId="0" fontId="29" fillId="0" borderId="146" xfId="0" applyFont="1" applyFill="1" applyBorder="1" applyAlignment="1" applyProtection="1">
      <alignment horizontal="left" vertical="center" indent="1"/>
    </xf>
    <xf numFmtId="0" fontId="29" fillId="0" borderId="127" xfId="0" applyFont="1" applyFill="1" applyBorder="1" applyAlignment="1" applyProtection="1">
      <alignment horizontal="right" vertical="center" indent="1"/>
    </xf>
    <xf numFmtId="0" fontId="29" fillId="0" borderId="147" xfId="0" applyFont="1" applyFill="1" applyBorder="1" applyAlignment="1" applyProtection="1">
      <alignment horizontal="right" vertical="center" indent="1"/>
    </xf>
    <xf numFmtId="0" fontId="32" fillId="0" borderId="148" xfId="0" applyFont="1" applyFill="1" applyBorder="1" applyAlignment="1" applyProtection="1">
      <alignment horizontal="right" vertical="center" indent="1"/>
    </xf>
    <xf numFmtId="0" fontId="29" fillId="0" borderId="146" xfId="0" applyFont="1" applyBorder="1" applyAlignment="1" applyProtection="1">
      <alignment horizontal="left" vertical="center" indent="1"/>
    </xf>
    <xf numFmtId="0" fontId="29" fillId="0" borderId="127" xfId="0" applyFont="1" applyBorder="1" applyAlignment="1" applyProtection="1">
      <alignment horizontal="right" vertical="center" indent="1"/>
    </xf>
    <xf numFmtId="0" fontId="29" fillId="0" borderId="147" xfId="0" applyFont="1" applyBorder="1" applyAlignment="1" applyProtection="1">
      <alignment horizontal="right" vertical="center" indent="1"/>
    </xf>
    <xf numFmtId="0" fontId="32" fillId="0" borderId="148" xfId="0" applyFont="1" applyBorder="1" applyAlignment="1" applyProtection="1">
      <alignment horizontal="right" vertical="center" indent="1"/>
    </xf>
  </cellXfs>
  <cellStyles count="7">
    <cellStyle name="Erklärender Text" xfId="6" builtinId="53"/>
    <cellStyle name="Excel Built-in Normal" xfId="1"/>
    <cellStyle name="Excel Built-in Normal 1" xfId="2"/>
    <cellStyle name="Excel Built-in Normal 2" xfId="3"/>
    <cellStyle name="Hyperlink" xfId="4" builtinId="8"/>
    <cellStyle name="Standard" xfId="0" builtinId="0"/>
    <cellStyle name="Standard 3" xfId="5"/>
  </cellStyles>
  <dxfs count="0"/>
  <tableStyles count="0" defaultTableStyle="TableStyleMedium2" defaultPivotStyle="PivotStyleLight16"/>
  <colors>
    <mruColors>
      <color rgb="FF0000FF"/>
      <color rgb="FFE6F1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tif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57150</xdr:rowOff>
    </xdr:from>
    <xdr:to>
      <xdr:col>7</xdr:col>
      <xdr:colOff>1118507</xdr:colOff>
      <xdr:row>50</xdr:row>
      <xdr:rowOff>133350</xdr:rowOff>
    </xdr:to>
    <xdr:sp macro="" textlink="">
      <xdr:nvSpPr>
        <xdr:cNvPr id="4" name="Textfeld 3"/>
        <xdr:cNvSpPr txBox="1"/>
      </xdr:nvSpPr>
      <xdr:spPr>
        <a:xfrm>
          <a:off x="466725" y="57150"/>
          <a:ext cx="5985782" cy="96012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Talentrunde</a:t>
          </a:r>
          <a:r>
            <a:rPr lang="de-DE" sz="1400" b="1" baseline="0">
              <a:latin typeface="Arial" panose="020B0604020202020204" pitchFamily="34" charset="0"/>
              <a:cs typeface="Arial" panose="020B0604020202020204" pitchFamily="34" charset="0"/>
            </a:rPr>
            <a:t> 2019</a:t>
          </a:r>
          <a:endParaRPr lang="de-DE" sz="1400" b="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9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Vorrunden-Wettkämpfe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Zwei Wettkämpfe 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in 2er- oder 3er-Gruppen.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Die Gruppenzuordnung erfolgt nach geografischen Kriterien durch den Landesjugendleiter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Sport.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Endtermin 1. Vorrunde:  </a:t>
          </a:r>
          <a:r>
            <a:rPr lang="de-D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13.01.2019  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  Endtermin 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Vorrunde: </a:t>
          </a:r>
          <a:r>
            <a:rPr lang="de-DE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07.04.2019</a:t>
          </a:r>
        </a:p>
        <a:p>
          <a:endParaRPr lang="de-DE" sz="5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Finale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Teilnahme der besten 10 Teams aus den Vorrunden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Ort:  LLZ Dortmund      Datum:  </a:t>
          </a:r>
          <a:r>
            <a:rPr lang="de-DE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19.05.2019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Teams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5 bis 10 Schützen/-innen der Schüler- und Jugendklasse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Disziplinen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LG oder LP (wahlfrei) nach SpO; Schüler: 20 Schuss; Jugendliche: 40 Schuss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Wertungs-Modus für die Talentrunde</a:t>
          </a:r>
          <a:b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Gewertet werden 10 10er-Serien.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Die Gesamtpunktzahl errechnet sich aus der Summe der letzten Zehner-Serien zzgl. Boni.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Bei weniger als 10 Schützen erfolgt additiv eine Wertung der ersten Serie von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vorausgewählten Schützen  (Festlegung vor Wettkampfbeginn).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Bonus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10 Bonuspunkte je LG-Schütze; 20 je LP-Schütze,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weitere 5 Bonuspunkte je Schütze/Schützin der Schülerklasse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Bedingungen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Schützen aus anderen Kreisen dürfen auch ins Team geholt werden; dafür ist eine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Genehmigung </a:t>
          </a: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ausleihenden Schützenkreises einzuholen (vom Kreisjugend- oder 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vom Kreissportleiter).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Ein Schütze kann nur für </a:t>
          </a:r>
          <a:r>
            <a:rPr lang="de-DE" sz="1100" b="0" u="sng" baseline="0">
              <a:latin typeface="Arial" panose="020B0604020202020204" pitchFamily="34" charset="0"/>
              <a:cs typeface="Arial" panose="020B0604020202020204" pitchFamily="34" charset="0"/>
            </a:rPr>
            <a:t>ein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Team starten.</a:t>
          </a:r>
        </a:p>
        <a:p>
          <a:endParaRPr lang="de-DE" sz="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Restriktionen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Keine Teilnahme von Kaderschützen Gewehr, außer Perspektivkaderschützen Gewehr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und allen Kaderschützen Pistole!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Eine aktuelle Kaderliste wird zur Verfügung gestellt.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Mannschaftsieger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Bestes Team beim Final-Wettkampf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Einzelsieger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Die Ermittlung erfolgt separat.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Teilnahme:              alle Schützen des Finales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Probeschießen:       5 Minuten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Wertungschießen:  10 Schuss im Final-Modus, d.h. jeweils 1 Schuss mit Ansage (50 Sek.)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Wertung:                 getrennt nach LG und LP, Schüler und Jugend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Preise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DE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nicht beschrieben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Anmeldung</a:t>
          </a:r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Jeder Kreis darf ein oder mehrere Teams anmelden.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Meldeschluss: verlängert bis  </a:t>
          </a: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31.10.2018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Kosten / Fahrtkostenerstattung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Die Teilnahme ist kostenlos.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Die Kreise erhalten einen Fahrtkostenzuschuss je Team: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bei Final-Teilnahme 150 €, ohne Final-Teilnahme 75 € </a:t>
          </a:r>
        </a:p>
        <a:p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236538</xdr:colOff>
      <xdr:row>30</xdr:row>
      <xdr:rowOff>193672</xdr:rowOff>
    </xdr:from>
    <xdr:to>
      <xdr:col>6</xdr:col>
      <xdr:colOff>541338</xdr:colOff>
      <xdr:row>43</xdr:row>
      <xdr:rowOff>51955</xdr:rowOff>
    </xdr:to>
    <xdr:sp macro="" textlink="">
      <xdr:nvSpPr>
        <xdr:cNvPr id="2" name="Textfeld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6538" y="5480047"/>
          <a:ext cx="11220450" cy="2249058"/>
        </a:xfrm>
        <a:prstGeom prst="rect">
          <a:avLst/>
        </a:prstGeom>
        <a:solidFill>
          <a:schemeClr val="bg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u="sng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Datenerfassung (durch die Schützenkreise):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In</a:t>
          </a:r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den Tabellenblättern der Teams wird alles automatisch gerechnet.  Die Formulare sind deshalb auch gegen Fehleingaben geschützt. 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>
              <a:solidFill>
                <a:srgbClr val="0000FF"/>
              </a:solidFill>
            </a:rPr>
            <a:t> </a:t>
          </a:r>
          <a:r>
            <a:rPr lang="de-DE" sz="1200" b="1" i="1" baseline="0">
              <a:solidFill>
                <a:srgbClr val="0000FF"/>
              </a:solidFill>
            </a:rPr>
            <a:t>Einzutragen sind nur noch 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- die Schützendaten sowie die Serien-Ergebnisse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    und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- im Bedarfsfall ein "x" für die zusätzliche Wertung der ersten Serie (die anderen "x" werden automatich eingetragen).</a:t>
          </a:r>
        </a:p>
        <a:p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       - In Zeilen ohne Schützen "LG" und "LP" in den grün unterlegten Zellen Inhalte löschen / nichts eintragen!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 baseline="0">
              <a:solidFill>
                <a:srgbClr val="0000FF"/>
              </a:solidFill>
            </a:rPr>
            <a:t>Für die die Vorrunde 2 können die Daten aus der Datei  zur Vorrunde 1 rüberkopiert werden - </a:t>
          </a:r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in 2 Blöcken kopieren (rote Rahmen).</a:t>
          </a:r>
          <a:r>
            <a:rPr lang="de-DE" sz="1200" b="1" i="1" baseline="0">
              <a:solidFill>
                <a:srgbClr val="0000FF"/>
              </a:solidFill>
            </a:rPr>
            <a:t>    =&gt;  siehe Screenshot unten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      - "LG", "LP", "Schüler" und "Jugend" bitte  nicht anders schreiben oder abkürzen, auch Leerzeichen am Ende stören, ansonsten wird nichts gerechnet.</a:t>
          </a:r>
          <a:endParaRPr lang="de-DE" sz="1200" strike="noStrike">
            <a:solidFill>
              <a:srgbClr val="0000FF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Eine Sortierung der Gruppenergebnisse im Blatt 'Ranking VR' ist über eine 'absteigende Sortierung' über das Menü in der Zelle J4 möglich.</a:t>
          </a:r>
          <a:endParaRPr lang="de-DE" sz="1200" strike="noStrike">
            <a:solidFill>
              <a:srgbClr val="0000FF"/>
            </a:solidFill>
            <a:effectLst/>
          </a:endParaRPr>
        </a:p>
        <a:p>
          <a:r>
            <a:rPr lang="de-DE" sz="1200" b="1" i="1" baseline="0">
              <a:solidFill>
                <a:srgbClr val="0000FF"/>
              </a:solidFill>
            </a:rPr>
            <a:t>Beim 'Speichern unter...' der Datei das Namensanhängsel  '...leer.'  durch die Kreisnamen ersetzen., z.B. .'...Paderborn-Münster-W'.</a:t>
          </a:r>
        </a:p>
        <a:p>
          <a:endParaRPr lang="de-DE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390525</xdr:colOff>
      <xdr:row>48</xdr:row>
      <xdr:rowOff>68175</xdr:rowOff>
    </xdr:from>
    <xdr:to>
      <xdr:col>5</xdr:col>
      <xdr:colOff>2392362</xdr:colOff>
      <xdr:row>86</xdr:row>
      <xdr:rowOff>10684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8650200"/>
          <a:ext cx="10069512" cy="6819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247651</xdr:rowOff>
    </xdr:from>
    <xdr:ext cx="1695450" cy="850742"/>
    <xdr:pic>
      <xdr:nvPicPr>
        <xdr:cNvPr id="3" name="Grafik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342901"/>
          <a:ext cx="1695450" cy="850742"/>
        </a:xfrm>
        <a:prstGeom prst="rect">
          <a:avLst/>
        </a:prstGeom>
      </xdr:spPr>
    </xdr:pic>
    <xdr:clientData/>
  </xdr:oneCellAnchor>
  <xdr:oneCellAnchor>
    <xdr:from>
      <xdr:col>16</xdr:col>
      <xdr:colOff>400050</xdr:colOff>
      <xdr:row>1</xdr:row>
      <xdr:rowOff>123825</xdr:rowOff>
    </xdr:from>
    <xdr:ext cx="933450" cy="1120955"/>
    <xdr:pic>
      <xdr:nvPicPr>
        <xdr:cNvPr id="4" name="Grafik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219075"/>
          <a:ext cx="933450" cy="112095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</xdr:row>
      <xdr:rowOff>295275</xdr:rowOff>
    </xdr:from>
    <xdr:to>
      <xdr:col>8</xdr:col>
      <xdr:colOff>49357</xdr:colOff>
      <xdr:row>1</xdr:row>
      <xdr:rowOff>1146017</xdr:rowOff>
    </xdr:to>
    <xdr:pic>
      <xdr:nvPicPr>
        <xdr:cNvPr id="8" name="Grafik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495300"/>
          <a:ext cx="1697182" cy="850742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</xdr:row>
      <xdr:rowOff>161925</xdr:rowOff>
    </xdr:from>
    <xdr:to>
      <xdr:col>9</xdr:col>
      <xdr:colOff>476250</xdr:colOff>
      <xdr:row>1</xdr:row>
      <xdr:rowOff>1151123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276225"/>
          <a:ext cx="1028700" cy="989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ochen.perrefort@t-online.de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mailto:dany_wurmbach@web.de" TargetMode="External"/><Relationship Id="rId7" Type="http://schemas.openxmlformats.org/officeDocument/2006/relationships/hyperlink" Target="mailto:phillip.schulz90@gmx.de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rolf.kormeier@gmx.net" TargetMode="External"/><Relationship Id="rId1" Type="http://schemas.openxmlformats.org/officeDocument/2006/relationships/hyperlink" Target="mailto:jochen.perrefort@t-online.de" TargetMode="External"/><Relationship Id="rId6" Type="http://schemas.openxmlformats.org/officeDocument/2006/relationships/hyperlink" Target="mailto:HansGerd.Seidel@googlemail.com" TargetMode="External"/><Relationship Id="rId11" Type="http://schemas.openxmlformats.org/officeDocument/2006/relationships/hyperlink" Target="mailto:H_R_Neumann@gmx.net" TargetMode="External"/><Relationship Id="rId5" Type="http://schemas.openxmlformats.org/officeDocument/2006/relationships/hyperlink" Target="mailto:m.wilhelm21@gmx.de" TargetMode="External"/><Relationship Id="rId10" Type="http://schemas.openxmlformats.org/officeDocument/2006/relationships/hyperlink" Target="mailto:Michael.Thier@web.de" TargetMode="External"/><Relationship Id="rId4" Type="http://schemas.openxmlformats.org/officeDocument/2006/relationships/hyperlink" Target="mailto:klaus.stegemann@web.de" TargetMode="External"/><Relationship Id="rId9" Type="http://schemas.openxmlformats.org/officeDocument/2006/relationships/hyperlink" Target="mailto:phillip.schulz90@gmx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Normal="100" workbookViewId="0">
      <selection activeCell="J50" sqref="I50:J50"/>
    </sheetView>
  </sheetViews>
  <sheetFormatPr baseColWidth="10" defaultRowHeight="15" x14ac:dyDescent="0.25"/>
  <cols>
    <col min="8" max="8" width="17.85546875" customWidth="1"/>
  </cols>
  <sheetData/>
  <pageMargins left="0.25" right="0.25" top="0.64" bottom="0.59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90" zoomScaleNormal="90" workbookViewId="0">
      <selection activeCell="M6" sqref="M6:N34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1.85546875" customWidth="1"/>
    <col min="20" max="20" width="1.42578125" customWidth="1"/>
    <col min="21" max="21" width="17.28515625" customWidth="1"/>
    <col min="22" max="22" width="2" customWidth="1"/>
  </cols>
  <sheetData>
    <row r="1" spans="2:22" ht="3.75" customHeight="1" thickBot="1" x14ac:dyDescent="0.7"/>
    <row r="2" spans="2:22" s="7" customFormat="1" ht="39.75" customHeight="1" thickBot="1" x14ac:dyDescent="0.7">
      <c r="B2" s="443" t="s">
        <v>98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5"/>
      <c r="V2" s="6"/>
    </row>
    <row r="3" spans="2:22" ht="22.5" customHeight="1" x14ac:dyDescent="0.65">
      <c r="V3" s="6"/>
    </row>
    <row r="4" spans="2:22" s="6" customFormat="1" ht="32.25" customHeight="1" thickBot="1" x14ac:dyDescent="0.7">
      <c r="B4" s="58" t="s">
        <v>1</v>
      </c>
      <c r="C4" s="446" t="str">
        <f ca="1">"SK "&amp;MID(CELL("Dateiname",$A$2),FIND("]",CELL("Dateiname",$A$2))+1,31)</f>
        <v>SK Siegen</v>
      </c>
      <c r="D4" s="446"/>
      <c r="E4" s="446"/>
      <c r="F4" s="446"/>
      <c r="G4" s="59"/>
      <c r="H4" s="447" t="s">
        <v>2</v>
      </c>
      <c r="I4" s="447"/>
      <c r="J4" s="447"/>
      <c r="K4" s="447"/>
      <c r="L4" s="447"/>
      <c r="M4" s="447"/>
      <c r="N4" s="447"/>
      <c r="O4" s="447"/>
      <c r="P4" s="448"/>
      <c r="Q4" s="448"/>
      <c r="R4" s="448"/>
      <c r="S4" s="448"/>
      <c r="T4" s="448"/>
      <c r="U4" s="448"/>
    </row>
    <row r="5" spans="2:22" ht="35.25" customHeight="1" x14ac:dyDescent="0.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76</v>
      </c>
      <c r="I5" s="63"/>
      <c r="J5" s="64" t="s">
        <v>77</v>
      </c>
      <c r="K5" s="172"/>
      <c r="L5" s="64"/>
      <c r="M5" s="64" t="s">
        <v>78</v>
      </c>
      <c r="N5" s="64" t="s">
        <v>7</v>
      </c>
      <c r="O5" s="65"/>
      <c r="P5" s="61" t="s">
        <v>8</v>
      </c>
      <c r="Q5" s="116"/>
      <c r="R5" s="117"/>
      <c r="S5" s="95" t="s">
        <v>40</v>
      </c>
      <c r="T5" s="67"/>
      <c r="U5" s="68"/>
    </row>
    <row r="6" spans="2:22" ht="12.95" customHeight="1" x14ac:dyDescent="0.25">
      <c r="B6" s="441" t="s">
        <v>9</v>
      </c>
      <c r="C6" s="391" t="s">
        <v>218</v>
      </c>
      <c r="D6" s="391" t="s">
        <v>151</v>
      </c>
      <c r="E6" s="392">
        <v>2005</v>
      </c>
      <c r="F6" s="392" t="s">
        <v>15</v>
      </c>
      <c r="G6" s="392" t="s">
        <v>29</v>
      </c>
      <c r="H6" s="455">
        <v>73</v>
      </c>
      <c r="I6" s="343"/>
      <c r="J6" s="454">
        <v>74</v>
      </c>
      <c r="K6" s="156" t="str">
        <f>IF(AND($G6="Schüler",$C6&lt;&gt;""),"x","")</f>
        <v>x</v>
      </c>
      <c r="L6" s="2"/>
      <c r="M6" s="454"/>
      <c r="N6" s="454"/>
      <c r="O6" s="208" t="str">
        <f>IF(AND($G6="Jugend",$C6&lt;&gt;""),"x","")</f>
        <v/>
      </c>
      <c r="P6" s="428">
        <f>SUM(H6+J6+M6+N6)</f>
        <v>147</v>
      </c>
      <c r="Q6" s="69"/>
      <c r="R6" s="70"/>
      <c r="S6" s="431">
        <f>IF(I6="X",H6,0)+IF(K6="X",J6,0)+IF(O6="x",N6,0)</f>
        <v>74</v>
      </c>
      <c r="T6" s="3"/>
      <c r="U6" s="71"/>
    </row>
    <row r="7" spans="2:22" ht="12.95" customHeight="1" x14ac:dyDescent="0.25">
      <c r="B7" s="441"/>
      <c r="C7" s="391"/>
      <c r="D7" s="391"/>
      <c r="E7" s="392"/>
      <c r="F7" s="392"/>
      <c r="G7" s="392"/>
      <c r="H7" s="455"/>
      <c r="I7" s="241"/>
      <c r="J7" s="454"/>
      <c r="K7" s="93"/>
      <c r="L7" s="2"/>
      <c r="M7" s="454"/>
      <c r="N7" s="454"/>
      <c r="O7" s="205"/>
      <c r="P7" s="428"/>
      <c r="Q7" s="69"/>
      <c r="R7" s="70"/>
      <c r="S7" s="431"/>
      <c r="T7" s="3"/>
      <c r="U7" s="71"/>
    </row>
    <row r="8" spans="2:22" s="3" customFormat="1" ht="9" customHeight="1" x14ac:dyDescent="0.5">
      <c r="B8" s="72"/>
      <c r="C8" s="239"/>
      <c r="D8" s="239"/>
      <c r="E8" s="240"/>
      <c r="F8" s="240"/>
      <c r="G8" s="240"/>
      <c r="H8" s="195"/>
      <c r="I8" s="243"/>
      <c r="J8" s="186"/>
      <c r="K8" s="65"/>
      <c r="L8" s="2"/>
      <c r="M8" s="147"/>
      <c r="N8" s="147"/>
      <c r="O8" s="206"/>
      <c r="P8" s="147"/>
      <c r="Q8" s="69"/>
      <c r="R8" s="70"/>
      <c r="S8" s="73"/>
      <c r="U8" s="71"/>
    </row>
    <row r="9" spans="2:22" ht="12.95" customHeight="1" x14ac:dyDescent="0.25">
      <c r="B9" s="441" t="s">
        <v>12</v>
      </c>
      <c r="C9" s="391" t="s">
        <v>219</v>
      </c>
      <c r="D9" s="391" t="s">
        <v>130</v>
      </c>
      <c r="E9" s="392">
        <v>2005</v>
      </c>
      <c r="F9" s="392" t="s">
        <v>15</v>
      </c>
      <c r="G9" s="392" t="s">
        <v>29</v>
      </c>
      <c r="H9" s="455">
        <v>76</v>
      </c>
      <c r="I9" s="343"/>
      <c r="J9" s="454">
        <v>49</v>
      </c>
      <c r="K9" s="156" t="str">
        <f>IF(AND($G9="Schüler",$C9&lt;&gt;""),"x","")</f>
        <v>x</v>
      </c>
      <c r="L9" s="2"/>
      <c r="M9" s="454"/>
      <c r="N9" s="454"/>
      <c r="O9" s="208" t="str">
        <f>IF(AND($G9="Jugend",$C9&lt;&gt;""),"x","")</f>
        <v/>
      </c>
      <c r="P9" s="428">
        <f>SUM(H9+J9+M9+N9)</f>
        <v>125</v>
      </c>
      <c r="Q9" s="69"/>
      <c r="R9" s="70"/>
      <c r="S9" s="431">
        <f>IF(I9="X",H9,0)+IF(K9="X",J9,0)+IF(O9="x",N9,0)</f>
        <v>49</v>
      </c>
      <c r="T9" s="3"/>
      <c r="U9" s="71"/>
    </row>
    <row r="10" spans="2:22" ht="12.95" customHeight="1" x14ac:dyDescent="0.25">
      <c r="B10" s="441"/>
      <c r="C10" s="391"/>
      <c r="D10" s="391"/>
      <c r="E10" s="392"/>
      <c r="F10" s="392"/>
      <c r="G10" s="392"/>
      <c r="H10" s="455"/>
      <c r="I10" s="241"/>
      <c r="J10" s="456"/>
      <c r="K10" s="160"/>
      <c r="L10" s="2"/>
      <c r="M10" s="454"/>
      <c r="N10" s="454"/>
      <c r="O10" s="205"/>
      <c r="P10" s="428"/>
      <c r="Q10" s="69"/>
      <c r="R10" s="70"/>
      <c r="S10" s="431"/>
      <c r="T10" s="3"/>
      <c r="U10" s="71"/>
    </row>
    <row r="11" spans="2:22" s="3" customFormat="1" ht="9" customHeight="1" x14ac:dyDescent="0.5">
      <c r="B11" s="72"/>
      <c r="C11" s="239"/>
      <c r="D11" s="239"/>
      <c r="E11" s="240"/>
      <c r="F11" s="240"/>
      <c r="G11" s="240"/>
      <c r="H11" s="195"/>
      <c r="I11" s="243"/>
      <c r="J11" s="186"/>
      <c r="K11" s="65"/>
      <c r="L11" s="2"/>
      <c r="M11" s="147"/>
      <c r="N11" s="147"/>
      <c r="O11" s="206"/>
      <c r="P11" s="147"/>
      <c r="Q11" s="69"/>
      <c r="R11" s="70"/>
      <c r="S11" s="73"/>
      <c r="U11" s="71"/>
    </row>
    <row r="12" spans="2:22" ht="12.95" customHeight="1" x14ac:dyDescent="0.25">
      <c r="B12" s="441" t="s">
        <v>13</v>
      </c>
      <c r="C12" s="391" t="s">
        <v>220</v>
      </c>
      <c r="D12" s="391" t="s">
        <v>221</v>
      </c>
      <c r="E12" s="392">
        <v>2003</v>
      </c>
      <c r="F12" s="392" t="s">
        <v>15</v>
      </c>
      <c r="G12" s="392" t="s">
        <v>11</v>
      </c>
      <c r="H12" s="455">
        <v>92</v>
      </c>
      <c r="I12" s="343"/>
      <c r="J12" s="454">
        <v>87</v>
      </c>
      <c r="K12" s="156" t="str">
        <f>IF(AND($G12="Schüler",$C12&lt;&gt;""),"x","")</f>
        <v/>
      </c>
      <c r="L12" s="2"/>
      <c r="M12" s="454">
        <v>88</v>
      </c>
      <c r="N12" s="454">
        <v>89</v>
      </c>
      <c r="O12" s="208" t="str">
        <f>IF(AND($G12="Jugend",$C12&lt;&gt;""),"x","")</f>
        <v>x</v>
      </c>
      <c r="P12" s="428">
        <f>SUM(H12+J12+M12+N12)</f>
        <v>356</v>
      </c>
      <c r="Q12" s="69"/>
      <c r="R12" s="70"/>
      <c r="S12" s="431">
        <f>IF(I12="X",H12,0)+IF(K12="X",J12,0)+IF(O12="x",N12,0)</f>
        <v>89</v>
      </c>
      <c r="T12" s="3"/>
      <c r="U12" s="71"/>
    </row>
    <row r="13" spans="2:22" ht="12.95" customHeight="1" x14ac:dyDescent="0.25">
      <c r="B13" s="441"/>
      <c r="C13" s="391"/>
      <c r="D13" s="391"/>
      <c r="E13" s="392"/>
      <c r="F13" s="392"/>
      <c r="G13" s="392"/>
      <c r="H13" s="455"/>
      <c r="I13" s="241"/>
      <c r="J13" s="454"/>
      <c r="K13" s="93"/>
      <c r="L13" s="2"/>
      <c r="M13" s="454"/>
      <c r="N13" s="454"/>
      <c r="O13" s="205"/>
      <c r="P13" s="428"/>
      <c r="Q13" s="69"/>
      <c r="R13" s="70"/>
      <c r="S13" s="431"/>
      <c r="T13" s="3"/>
      <c r="U13" s="71"/>
    </row>
    <row r="14" spans="2:22" s="3" customFormat="1" ht="9" customHeight="1" x14ac:dyDescent="0.5">
      <c r="B14" s="72"/>
      <c r="C14" s="239"/>
      <c r="D14" s="239"/>
      <c r="E14" s="240"/>
      <c r="F14" s="240"/>
      <c r="G14" s="240"/>
      <c r="H14" s="195"/>
      <c r="I14" s="243"/>
      <c r="J14" s="186"/>
      <c r="K14" s="65"/>
      <c r="L14" s="2"/>
      <c r="M14" s="147"/>
      <c r="N14" s="147"/>
      <c r="O14" s="206"/>
      <c r="P14" s="147"/>
      <c r="Q14" s="69"/>
      <c r="R14" s="70"/>
      <c r="S14" s="73"/>
      <c r="U14" s="71"/>
    </row>
    <row r="15" spans="2:22" ht="12.95" customHeight="1" x14ac:dyDescent="0.25">
      <c r="B15" s="441" t="s">
        <v>14</v>
      </c>
      <c r="C15" s="391" t="s">
        <v>222</v>
      </c>
      <c r="D15" s="391" t="s">
        <v>223</v>
      </c>
      <c r="E15" s="392">
        <v>2003</v>
      </c>
      <c r="F15" s="392" t="s">
        <v>15</v>
      </c>
      <c r="G15" s="392" t="s">
        <v>11</v>
      </c>
      <c r="H15" s="455">
        <v>85</v>
      </c>
      <c r="I15" s="343"/>
      <c r="J15" s="454">
        <v>80</v>
      </c>
      <c r="K15" s="156" t="str">
        <f>IF(AND($G15="Schüler",$C15&lt;&gt;""),"x","")</f>
        <v/>
      </c>
      <c r="L15" s="2"/>
      <c r="M15" s="454">
        <v>79</v>
      </c>
      <c r="N15" s="454">
        <v>85</v>
      </c>
      <c r="O15" s="208" t="str">
        <f>IF(AND($G15="Jugend",$C15&lt;&gt;""),"x","")</f>
        <v>x</v>
      </c>
      <c r="P15" s="428">
        <f>SUM(H15+J15+M15+N15)</f>
        <v>329</v>
      </c>
      <c r="Q15" s="69"/>
      <c r="R15" s="70"/>
      <c r="S15" s="431">
        <f>IF(I15="X",H15,0)+IF(K15="X",J15,0)+IF(O15="x",N15,0)</f>
        <v>85</v>
      </c>
      <c r="T15" s="3"/>
      <c r="U15" s="71"/>
    </row>
    <row r="16" spans="2:22" ht="12.95" customHeight="1" x14ac:dyDescent="0.25">
      <c r="B16" s="441"/>
      <c r="C16" s="391"/>
      <c r="D16" s="391"/>
      <c r="E16" s="392"/>
      <c r="F16" s="392"/>
      <c r="G16" s="392"/>
      <c r="H16" s="455"/>
      <c r="I16" s="241"/>
      <c r="J16" s="454"/>
      <c r="K16" s="93"/>
      <c r="L16" s="2"/>
      <c r="M16" s="454"/>
      <c r="N16" s="454"/>
      <c r="O16" s="205"/>
      <c r="P16" s="428"/>
      <c r="Q16" s="69"/>
      <c r="R16" s="70"/>
      <c r="S16" s="431"/>
      <c r="T16" s="3"/>
      <c r="U16" s="71"/>
    </row>
    <row r="17" spans="2:21" s="3" customFormat="1" ht="9" customHeight="1" x14ac:dyDescent="0.5">
      <c r="B17" s="72"/>
      <c r="C17" s="239"/>
      <c r="D17" s="239"/>
      <c r="E17" s="240"/>
      <c r="F17" s="240"/>
      <c r="G17" s="240"/>
      <c r="H17" s="195"/>
      <c r="I17" s="243"/>
      <c r="J17" s="186"/>
      <c r="K17" s="65"/>
      <c r="L17" s="2"/>
      <c r="M17" s="147"/>
      <c r="N17" s="147"/>
      <c r="O17" s="206"/>
      <c r="P17" s="147"/>
      <c r="Q17" s="69"/>
      <c r="R17" s="70"/>
      <c r="S17" s="73"/>
      <c r="U17" s="71"/>
    </row>
    <row r="18" spans="2:21" ht="12.95" customHeight="1" x14ac:dyDescent="0.25">
      <c r="B18" s="441" t="s">
        <v>16</v>
      </c>
      <c r="C18" s="391" t="s">
        <v>224</v>
      </c>
      <c r="D18" s="391" t="s">
        <v>225</v>
      </c>
      <c r="E18" s="392">
        <v>2007</v>
      </c>
      <c r="F18" s="392" t="s">
        <v>10</v>
      </c>
      <c r="G18" s="392" t="s">
        <v>29</v>
      </c>
      <c r="H18" s="455">
        <v>67</v>
      </c>
      <c r="I18" s="343"/>
      <c r="J18" s="454">
        <v>53</v>
      </c>
      <c r="K18" s="156" t="str">
        <f>IF(AND($G18="Schüler",$C18&lt;&gt;""),"x","")</f>
        <v>x</v>
      </c>
      <c r="L18" s="2"/>
      <c r="M18" s="454"/>
      <c r="N18" s="454"/>
      <c r="O18" s="208" t="str">
        <f>IF(AND($G18="Jugend",$C18&lt;&gt;""),"x","")</f>
        <v/>
      </c>
      <c r="P18" s="428">
        <f>SUM(H18+J18+M18+N18)</f>
        <v>120</v>
      </c>
      <c r="Q18" s="69"/>
      <c r="R18" s="70"/>
      <c r="S18" s="431">
        <f>IF(I18="X",H18,0)+IF(K18="X",J18,0)+IF(O18="x",N18,0)</f>
        <v>53</v>
      </c>
      <c r="T18" s="3"/>
      <c r="U18" s="71"/>
    </row>
    <row r="19" spans="2:21" ht="12.95" customHeight="1" x14ac:dyDescent="0.25">
      <c r="B19" s="441"/>
      <c r="C19" s="391"/>
      <c r="D19" s="391"/>
      <c r="E19" s="392"/>
      <c r="F19" s="392"/>
      <c r="G19" s="392"/>
      <c r="H19" s="455"/>
      <c r="I19" s="241"/>
      <c r="J19" s="454"/>
      <c r="K19" s="93"/>
      <c r="L19" s="2"/>
      <c r="M19" s="454"/>
      <c r="N19" s="454"/>
      <c r="O19" s="205"/>
      <c r="P19" s="428"/>
      <c r="Q19" s="69"/>
      <c r="R19" s="70"/>
      <c r="S19" s="431"/>
      <c r="T19" s="3"/>
      <c r="U19" s="71"/>
    </row>
    <row r="20" spans="2:21" s="3" customFormat="1" ht="9" customHeight="1" x14ac:dyDescent="0.5">
      <c r="B20" s="72"/>
      <c r="C20" s="239"/>
      <c r="D20" s="239"/>
      <c r="E20" s="240"/>
      <c r="F20" s="240"/>
      <c r="G20" s="240"/>
      <c r="H20" s="195"/>
      <c r="I20" s="243"/>
      <c r="J20" s="186"/>
      <c r="K20" s="65"/>
      <c r="L20" s="2"/>
      <c r="M20" s="147"/>
      <c r="N20" s="147"/>
      <c r="O20" s="206"/>
      <c r="P20" s="147"/>
      <c r="Q20" s="69"/>
      <c r="R20" s="70"/>
      <c r="S20" s="73"/>
      <c r="U20" s="71"/>
    </row>
    <row r="21" spans="2:21" ht="12.95" customHeight="1" x14ac:dyDescent="0.25">
      <c r="B21" s="441" t="s">
        <v>17</v>
      </c>
      <c r="C21" s="391" t="s">
        <v>226</v>
      </c>
      <c r="D21" s="391" t="s">
        <v>227</v>
      </c>
      <c r="E21" s="392">
        <v>2005</v>
      </c>
      <c r="F21" s="392" t="s">
        <v>10</v>
      </c>
      <c r="G21" s="392" t="s">
        <v>29</v>
      </c>
      <c r="H21" s="455">
        <v>80</v>
      </c>
      <c r="I21" s="343"/>
      <c r="J21" s="454">
        <v>85</v>
      </c>
      <c r="K21" s="156" t="str">
        <f>IF(AND($G21="Schüler",$C21&lt;&gt;""),"x","")</f>
        <v>x</v>
      </c>
      <c r="L21" s="2"/>
      <c r="M21" s="454"/>
      <c r="N21" s="454"/>
      <c r="O21" s="208" t="str">
        <f>IF(AND($G21="Jugend",$C21&lt;&gt;""),"x","")</f>
        <v/>
      </c>
      <c r="P21" s="428">
        <f>SUM(H21+J21+M21+N21)</f>
        <v>165</v>
      </c>
      <c r="Q21" s="69"/>
      <c r="R21" s="70"/>
      <c r="S21" s="431">
        <f>IF(I21="X",H21,0)+IF(K21="X",J21,0)+IF(O21="x",N21,0)</f>
        <v>85</v>
      </c>
      <c r="T21" s="3"/>
      <c r="U21" s="71"/>
    </row>
    <row r="22" spans="2:21" ht="12.95" customHeight="1" x14ac:dyDescent="0.25">
      <c r="B22" s="441"/>
      <c r="C22" s="391"/>
      <c r="D22" s="391"/>
      <c r="E22" s="392"/>
      <c r="F22" s="392"/>
      <c r="G22" s="392"/>
      <c r="H22" s="455"/>
      <c r="I22" s="241"/>
      <c r="J22" s="454"/>
      <c r="K22" s="93"/>
      <c r="L22" s="2"/>
      <c r="M22" s="454"/>
      <c r="N22" s="454"/>
      <c r="O22" s="205"/>
      <c r="P22" s="428"/>
      <c r="Q22" s="69"/>
      <c r="R22" s="70"/>
      <c r="S22" s="431"/>
      <c r="T22" s="3"/>
      <c r="U22" s="71"/>
    </row>
    <row r="23" spans="2:21" s="3" customFormat="1" ht="9" customHeight="1" x14ac:dyDescent="0.5">
      <c r="B23" s="72"/>
      <c r="C23" s="239"/>
      <c r="D23" s="239"/>
      <c r="E23" s="240"/>
      <c r="F23" s="240"/>
      <c r="G23" s="240"/>
      <c r="H23" s="195"/>
      <c r="I23" s="243"/>
      <c r="J23" s="186"/>
      <c r="K23" s="65"/>
      <c r="L23" s="2"/>
      <c r="M23" s="147"/>
      <c r="N23" s="147"/>
      <c r="O23" s="206"/>
      <c r="P23" s="147"/>
      <c r="Q23" s="69"/>
      <c r="R23" s="70"/>
      <c r="S23" s="73"/>
      <c r="U23" s="71"/>
    </row>
    <row r="24" spans="2:21" ht="12.95" customHeight="1" x14ac:dyDescent="0.25">
      <c r="B24" s="441" t="s">
        <v>18</v>
      </c>
      <c r="C24" s="391" t="s">
        <v>228</v>
      </c>
      <c r="D24" s="391" t="s">
        <v>229</v>
      </c>
      <c r="E24" s="392">
        <v>2006</v>
      </c>
      <c r="F24" s="392" t="s">
        <v>10</v>
      </c>
      <c r="G24" s="392" t="s">
        <v>29</v>
      </c>
      <c r="H24" s="455">
        <v>92</v>
      </c>
      <c r="I24" s="343"/>
      <c r="J24" s="454">
        <v>78</v>
      </c>
      <c r="K24" s="156" t="str">
        <f>IF(AND($G24="Schüler",$C24&lt;&gt;""),"x","")</f>
        <v>x</v>
      </c>
      <c r="L24" s="2"/>
      <c r="M24" s="454"/>
      <c r="N24" s="454"/>
      <c r="O24" s="208" t="str">
        <f>IF(AND($G24="Jugend",$C24&lt;&gt;""),"x","")</f>
        <v/>
      </c>
      <c r="P24" s="428">
        <f>SUM(H24+J24+M24+N24)</f>
        <v>170</v>
      </c>
      <c r="Q24" s="69"/>
      <c r="R24" s="70"/>
      <c r="S24" s="431">
        <f>IF(I24="X",H24,0)+IF(K24="X",J24,0)+IF(O24="x",N24,0)</f>
        <v>78</v>
      </c>
      <c r="T24" s="3"/>
      <c r="U24" s="71"/>
    </row>
    <row r="25" spans="2:21" ht="12.95" customHeight="1" x14ac:dyDescent="0.25">
      <c r="B25" s="441"/>
      <c r="C25" s="391"/>
      <c r="D25" s="391"/>
      <c r="E25" s="392"/>
      <c r="F25" s="392"/>
      <c r="G25" s="392"/>
      <c r="H25" s="455"/>
      <c r="I25" s="241"/>
      <c r="J25" s="454"/>
      <c r="K25" s="93"/>
      <c r="L25" s="2"/>
      <c r="M25" s="454"/>
      <c r="N25" s="454"/>
      <c r="O25" s="205"/>
      <c r="P25" s="428"/>
      <c r="Q25" s="69"/>
      <c r="R25" s="70"/>
      <c r="S25" s="431"/>
      <c r="T25" s="3"/>
      <c r="U25" s="71"/>
    </row>
    <row r="26" spans="2:21" s="3" customFormat="1" ht="9" customHeight="1" x14ac:dyDescent="0.5">
      <c r="B26" s="72"/>
      <c r="C26" s="239"/>
      <c r="D26" s="239"/>
      <c r="E26" s="240"/>
      <c r="F26" s="240"/>
      <c r="G26" s="240"/>
      <c r="H26" s="196"/>
      <c r="I26" s="243"/>
      <c r="J26" s="186"/>
      <c r="K26" s="65"/>
      <c r="L26" s="2"/>
      <c r="M26" s="147"/>
      <c r="N26" s="147"/>
      <c r="O26" s="206"/>
      <c r="P26" s="147"/>
      <c r="Q26" s="69"/>
      <c r="R26" s="70"/>
      <c r="S26" s="73"/>
      <c r="U26" s="71"/>
    </row>
    <row r="27" spans="2:21" ht="12.95" customHeight="1" x14ac:dyDescent="0.25">
      <c r="B27" s="441" t="s">
        <v>19</v>
      </c>
      <c r="C27" s="391" t="s">
        <v>230</v>
      </c>
      <c r="D27" s="391" t="s">
        <v>171</v>
      </c>
      <c r="E27" s="392">
        <v>2006</v>
      </c>
      <c r="F27" s="392" t="s">
        <v>10</v>
      </c>
      <c r="G27" s="392" t="s">
        <v>29</v>
      </c>
      <c r="H27" s="455">
        <v>70</v>
      </c>
      <c r="I27" s="343"/>
      <c r="J27" s="454">
        <v>69</v>
      </c>
      <c r="K27" s="156" t="str">
        <f>IF(AND($G27="Schüler",$C27&lt;&gt;""),"x","")</f>
        <v>x</v>
      </c>
      <c r="L27" s="2"/>
      <c r="M27" s="454"/>
      <c r="N27" s="454"/>
      <c r="O27" s="208" t="str">
        <f>IF(AND($G27="Jugend",$C27&lt;&gt;""),"x","")</f>
        <v/>
      </c>
      <c r="P27" s="428">
        <f>SUM(H27+J27+M27+N27)</f>
        <v>139</v>
      </c>
      <c r="Q27" s="69"/>
      <c r="R27" s="70"/>
      <c r="S27" s="431">
        <f>IF(I27="X",H27,0)+IF(K27="X",J27,0)+IF(O27="x",N27,0)</f>
        <v>69</v>
      </c>
      <c r="T27" s="3"/>
      <c r="U27" s="71"/>
    </row>
    <row r="28" spans="2:21" ht="12.95" customHeight="1" x14ac:dyDescent="0.25">
      <c r="B28" s="441"/>
      <c r="C28" s="391"/>
      <c r="D28" s="391"/>
      <c r="E28" s="392"/>
      <c r="F28" s="392"/>
      <c r="G28" s="392"/>
      <c r="H28" s="455"/>
      <c r="I28" s="241"/>
      <c r="J28" s="454"/>
      <c r="K28" s="93"/>
      <c r="L28" s="2"/>
      <c r="M28" s="454"/>
      <c r="N28" s="454"/>
      <c r="O28" s="205"/>
      <c r="P28" s="428"/>
      <c r="Q28" s="69"/>
      <c r="R28" s="70"/>
      <c r="S28" s="431"/>
      <c r="T28" s="3"/>
      <c r="U28" s="71"/>
    </row>
    <row r="29" spans="2:21" s="3" customFormat="1" ht="9" customHeight="1" x14ac:dyDescent="0.5">
      <c r="B29" s="72"/>
      <c r="C29" s="239"/>
      <c r="D29" s="239"/>
      <c r="E29" s="240"/>
      <c r="F29" s="240"/>
      <c r="G29" s="240"/>
      <c r="H29" s="195"/>
      <c r="I29" s="243"/>
      <c r="J29" s="186"/>
      <c r="K29" s="65"/>
      <c r="L29" s="2"/>
      <c r="M29" s="147"/>
      <c r="N29" s="147"/>
      <c r="O29" s="206"/>
      <c r="P29" s="147"/>
      <c r="Q29" s="69"/>
      <c r="R29" s="70"/>
      <c r="S29" s="73"/>
      <c r="U29" s="71"/>
    </row>
    <row r="30" spans="2:21" ht="12.95" customHeight="1" x14ac:dyDescent="0.25">
      <c r="B30" s="441" t="s">
        <v>20</v>
      </c>
      <c r="C30" s="391" t="s">
        <v>231</v>
      </c>
      <c r="D30" s="391" t="s">
        <v>232</v>
      </c>
      <c r="E30" s="392">
        <v>2003</v>
      </c>
      <c r="F30" s="392" t="s">
        <v>10</v>
      </c>
      <c r="G30" s="392" t="s">
        <v>11</v>
      </c>
      <c r="H30" s="455">
        <v>80</v>
      </c>
      <c r="I30" s="343"/>
      <c r="J30" s="454">
        <v>87</v>
      </c>
      <c r="K30" s="156" t="str">
        <f>IF(AND($G30="Schüler",$C30&lt;&gt;""),"x","")</f>
        <v/>
      </c>
      <c r="L30" s="2"/>
      <c r="M30" s="454">
        <v>89</v>
      </c>
      <c r="N30" s="454">
        <v>80</v>
      </c>
      <c r="O30" s="208" t="str">
        <f>IF(AND($G30="Jugend",$C30&lt;&gt;""),"x","")</f>
        <v>x</v>
      </c>
      <c r="P30" s="428">
        <f>SUM(H30+J30+M30+N30)</f>
        <v>336</v>
      </c>
      <c r="Q30" s="69"/>
      <c r="R30" s="70"/>
      <c r="S30" s="431">
        <f>IF(I30="X",H30,0)+IF(K30="X",J30,0)+IF(O30="x",N30,0)</f>
        <v>80</v>
      </c>
      <c r="T30" s="3"/>
      <c r="U30" s="71"/>
    </row>
    <row r="31" spans="2:21" ht="12.95" customHeight="1" x14ac:dyDescent="0.25">
      <c r="B31" s="441"/>
      <c r="C31" s="391"/>
      <c r="D31" s="391"/>
      <c r="E31" s="392"/>
      <c r="F31" s="392"/>
      <c r="G31" s="392"/>
      <c r="H31" s="455"/>
      <c r="I31" s="241"/>
      <c r="J31" s="454"/>
      <c r="K31" s="93"/>
      <c r="L31" s="2"/>
      <c r="M31" s="454"/>
      <c r="N31" s="454"/>
      <c r="O31" s="205"/>
      <c r="P31" s="428"/>
      <c r="Q31" s="69"/>
      <c r="R31" s="70"/>
      <c r="S31" s="431"/>
      <c r="T31" s="3"/>
      <c r="U31" s="71"/>
    </row>
    <row r="32" spans="2:21" s="3" customFormat="1" ht="9" customHeight="1" x14ac:dyDescent="0.5">
      <c r="B32" s="72"/>
      <c r="C32" s="239"/>
      <c r="D32" s="239"/>
      <c r="E32" s="240"/>
      <c r="F32" s="240"/>
      <c r="G32" s="240"/>
      <c r="H32" s="195"/>
      <c r="I32" s="243"/>
      <c r="J32" s="186"/>
      <c r="K32" s="65"/>
      <c r="L32" s="2"/>
      <c r="M32" s="147"/>
      <c r="N32" s="147"/>
      <c r="O32" s="206"/>
      <c r="P32" s="147"/>
      <c r="Q32" s="69"/>
      <c r="R32" s="70"/>
      <c r="S32" s="73"/>
      <c r="U32" s="71"/>
    </row>
    <row r="33" spans="1:23" ht="12.95" customHeight="1" thickBot="1" x14ac:dyDescent="0.3">
      <c r="B33" s="441" t="s">
        <v>21</v>
      </c>
      <c r="C33" s="391" t="s">
        <v>233</v>
      </c>
      <c r="D33" s="391" t="s">
        <v>171</v>
      </c>
      <c r="E33" s="392">
        <v>2004</v>
      </c>
      <c r="F33" s="392" t="s">
        <v>10</v>
      </c>
      <c r="G33" s="392" t="s">
        <v>11</v>
      </c>
      <c r="H33" s="452">
        <v>85</v>
      </c>
      <c r="I33" s="343"/>
      <c r="J33" s="450">
        <v>82</v>
      </c>
      <c r="K33" s="156" t="str">
        <f>IF(AND($G33="Schüler",$C33&lt;&gt;""),"x","")</f>
        <v/>
      </c>
      <c r="L33" s="2"/>
      <c r="M33" s="450">
        <v>86</v>
      </c>
      <c r="N33" s="450">
        <v>84</v>
      </c>
      <c r="O33" s="208" t="str">
        <f>IF(AND($G33="Jugend",$C33&lt;&gt;""),"x","")</f>
        <v>x</v>
      </c>
      <c r="P33" s="428">
        <f>SUM(H33+J33+M33+N33)</f>
        <v>337</v>
      </c>
      <c r="Q33" s="69"/>
      <c r="R33" s="70"/>
      <c r="S33" s="431">
        <f>IF(I33="X",H33,0)+IF(K33="X",J33,0)+IF(O33="x",N33,0)</f>
        <v>84</v>
      </c>
      <c r="T33" s="3"/>
      <c r="U33" s="71"/>
    </row>
    <row r="34" spans="1:23" ht="12.95" customHeight="1" thickBot="1" x14ac:dyDescent="0.3">
      <c r="B34" s="441"/>
      <c r="C34" s="391"/>
      <c r="D34" s="391"/>
      <c r="E34" s="392"/>
      <c r="F34" s="392"/>
      <c r="G34" s="392"/>
      <c r="H34" s="453"/>
      <c r="I34" s="244"/>
      <c r="J34" s="451"/>
      <c r="K34" s="194"/>
      <c r="L34" s="193"/>
      <c r="M34" s="451"/>
      <c r="N34" s="451"/>
      <c r="O34" s="207"/>
      <c r="P34" s="428"/>
      <c r="Q34" s="69"/>
      <c r="R34" s="70"/>
      <c r="S34" s="431"/>
      <c r="T34" s="3"/>
      <c r="U34" s="71"/>
    </row>
    <row r="35" spans="1:23" ht="9" customHeight="1" thickBot="1" x14ac:dyDescent="0.55000000000000004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5">
      <c r="B36" s="66"/>
      <c r="C36" s="76"/>
      <c r="D36" s="76"/>
      <c r="E36" s="76"/>
      <c r="F36" s="76"/>
      <c r="G36" s="76"/>
      <c r="H36" s="76"/>
      <c r="I36" s="77"/>
      <c r="J36" s="76"/>
      <c r="K36" s="77"/>
      <c r="L36" s="76"/>
      <c r="M36" s="78"/>
      <c r="N36" s="78"/>
      <c r="O36" s="77"/>
      <c r="P36" s="78"/>
      <c r="Q36" s="78"/>
      <c r="R36" s="2"/>
      <c r="S36" s="2"/>
      <c r="T36" s="3"/>
      <c r="U36" s="71"/>
    </row>
    <row r="37" spans="1:23" ht="15.75" x14ac:dyDescent="0.25">
      <c r="B37" s="436" t="s">
        <v>22</v>
      </c>
      <c r="C37" s="3"/>
      <c r="D37" s="4"/>
      <c r="E37" s="120" t="s">
        <v>23</v>
      </c>
      <c r="F37" s="154">
        <f>COUNTIF($F$6:$F$34,"LG")</f>
        <v>6</v>
      </c>
      <c r="G37" s="79" t="s">
        <v>41</v>
      </c>
      <c r="H37" s="2"/>
      <c r="I37" s="74"/>
      <c r="J37" s="2" t="s">
        <v>38</v>
      </c>
      <c r="K37" s="74"/>
      <c r="L37" s="2"/>
      <c r="M37" s="437">
        <f>F37*10</f>
        <v>60</v>
      </c>
      <c r="N37" s="437"/>
      <c r="O37" s="74"/>
      <c r="P37" s="80"/>
      <c r="Q37" s="80"/>
      <c r="R37" s="80"/>
      <c r="S37" s="80"/>
      <c r="T37" s="81"/>
      <c r="U37" s="82"/>
    </row>
    <row r="38" spans="1:23" ht="15.75" customHeight="1" x14ac:dyDescent="0.25">
      <c r="B38" s="436"/>
      <c r="C38" s="3"/>
      <c r="D38" s="4"/>
      <c r="E38" s="120" t="s">
        <v>24</v>
      </c>
      <c r="F38" s="154">
        <f>COUNTIF($F$6:$F$34,"LP")</f>
        <v>4</v>
      </c>
      <c r="G38" s="79" t="s">
        <v>42</v>
      </c>
      <c r="H38" s="2"/>
      <c r="I38" s="74"/>
      <c r="J38" s="2" t="s">
        <v>38</v>
      </c>
      <c r="K38" s="74"/>
      <c r="L38" s="2"/>
      <c r="M38" s="437">
        <f>F38*20</f>
        <v>80</v>
      </c>
      <c r="N38" s="437"/>
      <c r="O38" s="74"/>
      <c r="P38" s="80"/>
      <c r="Q38" s="80"/>
      <c r="R38" s="80"/>
      <c r="S38" s="80"/>
      <c r="T38" s="81"/>
      <c r="U38" s="83"/>
    </row>
    <row r="39" spans="1:23" s="99" customFormat="1" ht="15.75" customHeight="1" x14ac:dyDescent="0.25">
      <c r="A39"/>
      <c r="B39" s="235"/>
      <c r="C39" s="24"/>
      <c r="D39" s="38"/>
      <c r="E39" s="236" t="s">
        <v>94</v>
      </c>
      <c r="F39" s="152">
        <f>COUNTIF($G$6:$G$34,"Schüler")</f>
        <v>6</v>
      </c>
      <c r="G39" s="237" t="s">
        <v>95</v>
      </c>
      <c r="H39" s="21"/>
      <c r="I39" s="27"/>
      <c r="J39" s="2" t="s">
        <v>38</v>
      </c>
      <c r="K39" s="27"/>
      <c r="L39" s="21"/>
      <c r="M39" s="412">
        <f>F39*5</f>
        <v>30</v>
      </c>
      <c r="N39" s="412"/>
      <c r="O39" s="27"/>
      <c r="P39" s="142"/>
      <c r="Q39" s="142"/>
      <c r="R39" s="142"/>
      <c r="S39" s="142"/>
      <c r="T39" s="238"/>
      <c r="U39" s="42"/>
      <c r="V39"/>
      <c r="W39"/>
    </row>
    <row r="40" spans="1:23" ht="23.25" customHeight="1" thickBot="1" x14ac:dyDescent="0.3">
      <c r="B40" s="70"/>
      <c r="C40" s="229" t="str">
        <f>IF(COUNTBLANK(H6:H34)-20-(10-F37-F38)&gt;=0,"Es sind derzeit mehr Boni (Spalte F - 'LG' od. 'LP') als erste Serien (Spalte H) eingetragen!","")</f>
        <v/>
      </c>
      <c r="D40" s="2"/>
      <c r="E40" s="2"/>
      <c r="F40" s="218"/>
      <c r="G40" s="2"/>
      <c r="H40" s="2"/>
      <c r="I40" s="74"/>
      <c r="J40" s="2"/>
      <c r="K40" s="74"/>
      <c r="L40" s="2"/>
      <c r="M40" s="434">
        <f>SUM(M37:N39)</f>
        <v>170</v>
      </c>
      <c r="N40" s="434"/>
      <c r="O40" s="74"/>
      <c r="P40" s="5" t="s">
        <v>25</v>
      </c>
      <c r="Q40" s="435" t="s">
        <v>39</v>
      </c>
      <c r="R40" s="435"/>
      <c r="S40" s="139">
        <f>SUM(S6:S34)</f>
        <v>746</v>
      </c>
      <c r="T40" s="84"/>
      <c r="U40" s="85" t="s">
        <v>26</v>
      </c>
    </row>
    <row r="41" spans="1:23" ht="10.5" customHeight="1" thickTop="1" thickBot="1" x14ac:dyDescent="0.3">
      <c r="B41" s="86"/>
      <c r="C41" s="140"/>
      <c r="D41" s="75"/>
      <c r="E41" s="75"/>
      <c r="F41" s="75"/>
      <c r="G41" s="75"/>
      <c r="H41" s="75"/>
      <c r="I41" s="87"/>
      <c r="J41" s="88"/>
      <c r="K41" s="89"/>
      <c r="L41" s="88"/>
      <c r="M41" s="90"/>
      <c r="N41" s="90"/>
      <c r="O41" s="87"/>
      <c r="P41" s="90"/>
      <c r="Q41" s="90"/>
      <c r="R41" s="88"/>
      <c r="S41" s="88"/>
      <c r="T41" s="91"/>
      <c r="U41" s="92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33" t="s">
        <v>27</v>
      </c>
      <c r="F43" s="433"/>
      <c r="G43" s="433"/>
      <c r="H43" s="433"/>
      <c r="I43" s="433"/>
      <c r="J43" s="433"/>
      <c r="K43" s="433"/>
      <c r="L43" s="433"/>
      <c r="M43" s="432">
        <f>SUM(M40+S40)</f>
        <v>916</v>
      </c>
      <c r="N43" s="432"/>
      <c r="O43" s="432"/>
      <c r="P43" s="432"/>
      <c r="Q43" s="432"/>
      <c r="R43" s="432"/>
      <c r="S43" s="432"/>
    </row>
    <row r="44" spans="1:23" ht="12.75" customHeight="1" thickBot="1" x14ac:dyDescent="0.3">
      <c r="B44" s="1"/>
      <c r="C44" s="11"/>
      <c r="D44" s="1"/>
      <c r="E44" s="433"/>
      <c r="F44" s="433"/>
      <c r="G44" s="433"/>
      <c r="H44" s="433"/>
      <c r="I44" s="433"/>
      <c r="J44" s="433"/>
      <c r="K44" s="433"/>
      <c r="L44" s="433"/>
      <c r="M44" s="432"/>
      <c r="N44" s="432"/>
      <c r="O44" s="432"/>
      <c r="P44" s="432"/>
      <c r="Q44" s="432"/>
      <c r="R44" s="432"/>
      <c r="S44" s="432"/>
    </row>
    <row r="45" spans="1:23" ht="12.75" customHeight="1" thickBot="1" x14ac:dyDescent="0.3">
      <c r="B45" s="1"/>
      <c r="C45" s="11"/>
      <c r="D45" s="1"/>
      <c r="E45" s="433"/>
      <c r="F45" s="433"/>
      <c r="G45" s="433"/>
      <c r="H45" s="433"/>
      <c r="I45" s="433"/>
      <c r="J45" s="433"/>
      <c r="K45" s="433"/>
      <c r="L45" s="433"/>
      <c r="M45" s="432"/>
      <c r="N45" s="432"/>
      <c r="O45" s="432"/>
      <c r="P45" s="432"/>
      <c r="Q45" s="432"/>
      <c r="R45" s="432"/>
      <c r="S45" s="432"/>
    </row>
    <row r="46" spans="1:23" ht="6" customHeight="1" x14ac:dyDescent="0.25"/>
    <row r="47" spans="1:23" x14ac:dyDescent="0.2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>
      <formula1>"LG, LP"</formula1>
    </dataValidation>
  </dataValidations>
  <pageMargins left="0.25" right="0.25" top="0.75" bottom="0.54" header="0.3" footer="0.3"/>
  <pageSetup paperSize="9" scale="81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opLeftCell="A4" zoomScale="90" zoomScaleNormal="90" workbookViewId="0">
      <selection activeCell="M6" sqref="M6:N16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99"/>
  </cols>
  <sheetData>
    <row r="1" spans="1:22" ht="3.75" customHeight="1" thickBot="1" x14ac:dyDescent="0.7"/>
    <row r="2" spans="1:22" s="100" customFormat="1" ht="39.75" customHeight="1" thickBot="1" x14ac:dyDescent="0.7">
      <c r="A2" s="7"/>
      <c r="B2" s="382" t="s">
        <v>99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4"/>
      <c r="V2" s="6"/>
    </row>
    <row r="3" spans="1:22" ht="22.5" customHeight="1" x14ac:dyDescent="0.6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1" customFormat="1" ht="32.25" customHeight="1" thickBot="1" x14ac:dyDescent="0.7">
      <c r="A4" s="6"/>
      <c r="B4" s="9" t="s">
        <v>1</v>
      </c>
      <c r="C4" s="385" t="str">
        <f ca="1">"SK "&amp;MID(CELL("Dateiname",$A$2),FIND("]",CELL("Dateiname",$A$2))+1,31)</f>
        <v>SK Ahaus I</v>
      </c>
      <c r="D4" s="386"/>
      <c r="E4" s="386"/>
      <c r="F4" s="387"/>
      <c r="G4" s="10"/>
      <c r="H4" s="388" t="s">
        <v>2</v>
      </c>
      <c r="I4" s="388"/>
      <c r="J4" s="388"/>
      <c r="K4" s="388"/>
      <c r="L4" s="388"/>
      <c r="M4" s="388"/>
      <c r="N4" s="388"/>
      <c r="O4" s="388"/>
      <c r="P4" s="389"/>
      <c r="Q4" s="389"/>
      <c r="R4" s="389"/>
      <c r="S4" s="389"/>
      <c r="T4" s="389"/>
      <c r="U4" s="389"/>
      <c r="V4" s="6"/>
    </row>
    <row r="5" spans="1:22" ht="35.25" customHeight="1" x14ac:dyDescent="0.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5"/>
      <c r="J5" s="16" t="s">
        <v>77</v>
      </c>
      <c r="K5" s="16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4" t="s">
        <v>40</v>
      </c>
      <c r="T5" s="19"/>
      <c r="U5" s="20"/>
    </row>
    <row r="6" spans="1:22" ht="12.95" customHeight="1" x14ac:dyDescent="0.25">
      <c r="B6" s="390" t="s">
        <v>9</v>
      </c>
      <c r="C6" s="459" t="s">
        <v>234</v>
      </c>
      <c r="D6" s="459" t="s">
        <v>235</v>
      </c>
      <c r="E6" s="460">
        <v>2003</v>
      </c>
      <c r="F6" s="460" t="s">
        <v>10</v>
      </c>
      <c r="G6" s="460" t="s">
        <v>11</v>
      </c>
      <c r="H6" s="465">
        <v>94</v>
      </c>
      <c r="I6" s="347" t="s">
        <v>156</v>
      </c>
      <c r="J6" s="460">
        <v>93</v>
      </c>
      <c r="K6" s="162" t="str">
        <f>IF(AND($G6="Schüler",$C6&lt;&gt;""),"x","")</f>
        <v/>
      </c>
      <c r="L6" s="125"/>
      <c r="M6" s="460">
        <v>90</v>
      </c>
      <c r="N6" s="460">
        <v>94</v>
      </c>
      <c r="O6" s="155" t="str">
        <f>IF(AND($G6="Jugend",$C6&lt;&gt;""),"x","")</f>
        <v>x</v>
      </c>
      <c r="P6" s="397">
        <f>SUM(H6+J6+M6+N6)</f>
        <v>371</v>
      </c>
      <c r="Q6" s="16"/>
      <c r="R6" s="110"/>
      <c r="S6" s="399">
        <f>IF(I6="X",H6,0)+IF(K6="X",J6,0)+IF(O6="x",N6,0)</f>
        <v>188</v>
      </c>
      <c r="T6" s="24"/>
      <c r="U6" s="25"/>
    </row>
    <row r="7" spans="1:22" ht="12.95" customHeight="1" x14ac:dyDescent="0.25">
      <c r="B7" s="390"/>
      <c r="C7" s="459"/>
      <c r="D7" s="459"/>
      <c r="E7" s="460"/>
      <c r="F7" s="460"/>
      <c r="G7" s="460"/>
      <c r="H7" s="465"/>
      <c r="I7" s="348"/>
      <c r="J7" s="460"/>
      <c r="K7" s="163"/>
      <c r="L7" s="125"/>
      <c r="M7" s="460"/>
      <c r="N7" s="460"/>
      <c r="O7" s="126"/>
      <c r="P7" s="398"/>
      <c r="Q7" s="16"/>
      <c r="R7" s="110"/>
      <c r="S7" s="400"/>
      <c r="T7" s="24"/>
      <c r="U7" s="25"/>
    </row>
    <row r="8" spans="1:22" s="97" customFormat="1" ht="9" customHeight="1" x14ac:dyDescent="0.5">
      <c r="B8" s="103"/>
      <c r="C8" s="349"/>
      <c r="D8" s="349"/>
      <c r="E8" s="350"/>
      <c r="F8" s="350"/>
      <c r="G8" s="350"/>
      <c r="H8" s="351"/>
      <c r="I8" s="352"/>
      <c r="J8" s="353"/>
      <c r="K8" s="127"/>
      <c r="L8" s="128"/>
      <c r="M8" s="355"/>
      <c r="N8" s="355"/>
      <c r="O8" s="132"/>
      <c r="P8" s="104"/>
      <c r="Q8" s="111"/>
      <c r="R8" s="112"/>
      <c r="S8" s="113"/>
      <c r="T8" s="105"/>
      <c r="U8" s="106"/>
    </row>
    <row r="9" spans="1:22" ht="12.95" customHeight="1" x14ac:dyDescent="0.25">
      <c r="B9" s="390" t="s">
        <v>12</v>
      </c>
      <c r="C9" s="459" t="s">
        <v>236</v>
      </c>
      <c r="D9" s="459" t="s">
        <v>237</v>
      </c>
      <c r="E9" s="460">
        <v>2004</v>
      </c>
      <c r="F9" s="460" t="s">
        <v>10</v>
      </c>
      <c r="G9" s="460" t="s">
        <v>11</v>
      </c>
      <c r="H9" s="465">
        <v>92</v>
      </c>
      <c r="I9" s="347" t="s">
        <v>156</v>
      </c>
      <c r="J9" s="460">
        <v>97</v>
      </c>
      <c r="K9" s="162" t="str">
        <f>IF(AND($G9="Schüler",$C9&lt;&gt;""),"x","")</f>
        <v/>
      </c>
      <c r="L9" s="125"/>
      <c r="M9" s="460">
        <v>94</v>
      </c>
      <c r="N9" s="460">
        <v>96</v>
      </c>
      <c r="O9" s="155" t="str">
        <f>IF(AND($G9="Jugend",$C9&lt;&gt;""),"x","")</f>
        <v>x</v>
      </c>
      <c r="P9" s="397">
        <f>SUM(H9+J9+M9+N9)</f>
        <v>379</v>
      </c>
      <c r="Q9" s="16"/>
      <c r="R9" s="110"/>
      <c r="S9" s="399">
        <f>IF(I9="X",H9,0)+IF(K9="X",J9,0)+IF(O9="x",N9,0)</f>
        <v>188</v>
      </c>
      <c r="T9" s="24"/>
      <c r="U9" s="25"/>
    </row>
    <row r="10" spans="1:22" ht="12.95" customHeight="1" x14ac:dyDescent="0.25">
      <c r="B10" s="390"/>
      <c r="C10" s="459"/>
      <c r="D10" s="459"/>
      <c r="E10" s="460"/>
      <c r="F10" s="460"/>
      <c r="G10" s="460"/>
      <c r="H10" s="465"/>
      <c r="I10" s="348"/>
      <c r="J10" s="460"/>
      <c r="K10" s="164"/>
      <c r="L10" s="125"/>
      <c r="M10" s="460"/>
      <c r="N10" s="460"/>
      <c r="O10" s="126"/>
      <c r="P10" s="398"/>
      <c r="Q10" s="16"/>
      <c r="R10" s="110"/>
      <c r="S10" s="400"/>
      <c r="T10" s="24"/>
      <c r="U10" s="25"/>
    </row>
    <row r="11" spans="1:22" s="97" customFormat="1" ht="9" customHeight="1" x14ac:dyDescent="0.5">
      <c r="B11" s="103"/>
      <c r="C11" s="349"/>
      <c r="D11" s="349"/>
      <c r="E11" s="350"/>
      <c r="F11" s="350"/>
      <c r="G11" s="350"/>
      <c r="H11" s="351"/>
      <c r="I11" s="352"/>
      <c r="J11" s="353"/>
      <c r="K11" s="165"/>
      <c r="L11" s="128"/>
      <c r="M11" s="355"/>
      <c r="N11" s="355"/>
      <c r="O11" s="132"/>
      <c r="P11" s="104"/>
      <c r="Q11" s="111"/>
      <c r="R11" s="112"/>
      <c r="S11" s="113"/>
      <c r="T11" s="105"/>
      <c r="U11" s="106"/>
    </row>
    <row r="12" spans="1:22" ht="12.95" customHeight="1" x14ac:dyDescent="0.25">
      <c r="B12" s="390" t="s">
        <v>13</v>
      </c>
      <c r="C12" s="459" t="s">
        <v>238</v>
      </c>
      <c r="D12" s="459" t="s">
        <v>239</v>
      </c>
      <c r="E12" s="460">
        <v>2003</v>
      </c>
      <c r="F12" s="460" t="s">
        <v>10</v>
      </c>
      <c r="G12" s="460" t="s">
        <v>11</v>
      </c>
      <c r="H12" s="465">
        <v>93</v>
      </c>
      <c r="I12" s="347" t="s">
        <v>156</v>
      </c>
      <c r="J12" s="460">
        <v>95</v>
      </c>
      <c r="K12" s="162" t="str">
        <f>IF(AND($G12="Schüler",$C12&lt;&gt;""),"x","")</f>
        <v/>
      </c>
      <c r="L12" s="125"/>
      <c r="M12" s="460">
        <v>94</v>
      </c>
      <c r="N12" s="460">
        <v>91</v>
      </c>
      <c r="O12" s="155" t="str">
        <f>IF(AND($G12="Jugend",$C12&lt;&gt;""),"x","")</f>
        <v>x</v>
      </c>
      <c r="P12" s="397">
        <f>SUM(H12+J12+M12+N12)</f>
        <v>373</v>
      </c>
      <c r="Q12" s="16"/>
      <c r="R12" s="110"/>
      <c r="S12" s="399">
        <f>IF(I12="X",H12,0)+IF(K12="X",J12,0)+IF(O12="x",N12,0)</f>
        <v>184</v>
      </c>
      <c r="T12" s="24"/>
      <c r="U12" s="25"/>
    </row>
    <row r="13" spans="1:22" ht="12.95" customHeight="1" x14ac:dyDescent="0.25">
      <c r="B13" s="390"/>
      <c r="C13" s="459"/>
      <c r="D13" s="459"/>
      <c r="E13" s="460"/>
      <c r="F13" s="460"/>
      <c r="G13" s="460"/>
      <c r="H13" s="465"/>
      <c r="I13" s="348"/>
      <c r="J13" s="460"/>
      <c r="K13" s="163"/>
      <c r="L13" s="125"/>
      <c r="M13" s="460"/>
      <c r="N13" s="460"/>
      <c r="O13" s="126"/>
      <c r="P13" s="398"/>
      <c r="Q13" s="16"/>
      <c r="R13" s="110"/>
      <c r="S13" s="400"/>
      <c r="T13" s="24"/>
      <c r="U13" s="25"/>
    </row>
    <row r="14" spans="1:22" s="97" customFormat="1" ht="9" customHeight="1" x14ac:dyDescent="0.5">
      <c r="B14" s="103"/>
      <c r="C14" s="349"/>
      <c r="D14" s="349"/>
      <c r="E14" s="350"/>
      <c r="F14" s="350"/>
      <c r="G14" s="350"/>
      <c r="H14" s="351"/>
      <c r="I14" s="352"/>
      <c r="J14" s="353"/>
      <c r="K14" s="165"/>
      <c r="L14" s="128"/>
      <c r="M14" s="355"/>
      <c r="N14" s="355"/>
      <c r="O14" s="132"/>
      <c r="P14" s="104"/>
      <c r="Q14" s="111"/>
      <c r="R14" s="112"/>
      <c r="S14" s="113"/>
      <c r="T14" s="105"/>
      <c r="U14" s="106"/>
    </row>
    <row r="15" spans="1:22" ht="12.95" customHeight="1" x14ac:dyDescent="0.25">
      <c r="B15" s="390" t="s">
        <v>14</v>
      </c>
      <c r="C15" s="459" t="s">
        <v>240</v>
      </c>
      <c r="D15" s="459" t="s">
        <v>241</v>
      </c>
      <c r="E15" s="460">
        <v>2004</v>
      </c>
      <c r="F15" s="460" t="s">
        <v>10</v>
      </c>
      <c r="G15" s="460" t="s">
        <v>11</v>
      </c>
      <c r="H15" s="465">
        <v>90</v>
      </c>
      <c r="I15" s="347"/>
      <c r="J15" s="460">
        <v>87</v>
      </c>
      <c r="K15" s="162" t="str">
        <f>IF(AND($G15="Schüler",$C15&lt;&gt;""),"x","")</f>
        <v/>
      </c>
      <c r="L15" s="125"/>
      <c r="M15" s="460">
        <v>90</v>
      </c>
      <c r="N15" s="460">
        <v>95</v>
      </c>
      <c r="O15" s="155" t="str">
        <f>IF(AND($G15="Jugend",$C15&lt;&gt;""),"x","")</f>
        <v>x</v>
      </c>
      <c r="P15" s="397">
        <f>SUM(H15+J15+M15+N15)</f>
        <v>362</v>
      </c>
      <c r="Q15" s="16"/>
      <c r="R15" s="110"/>
      <c r="S15" s="399">
        <f>IF(I15="X",H15,0)+IF(K15="X",J15,0)+IF(O15="x",N15,0)</f>
        <v>95</v>
      </c>
      <c r="T15" s="24"/>
      <c r="U15" s="25"/>
    </row>
    <row r="16" spans="1:22" ht="12.95" customHeight="1" x14ac:dyDescent="0.25">
      <c r="B16" s="390"/>
      <c r="C16" s="459"/>
      <c r="D16" s="459"/>
      <c r="E16" s="460"/>
      <c r="F16" s="460"/>
      <c r="G16" s="460"/>
      <c r="H16" s="465"/>
      <c r="I16" s="348"/>
      <c r="J16" s="460"/>
      <c r="K16" s="163"/>
      <c r="L16" s="125"/>
      <c r="M16" s="460"/>
      <c r="N16" s="460"/>
      <c r="O16" s="126"/>
      <c r="P16" s="398"/>
      <c r="Q16" s="16"/>
      <c r="R16" s="110"/>
      <c r="S16" s="400"/>
      <c r="T16" s="24"/>
      <c r="U16" s="25"/>
    </row>
    <row r="17" spans="2:21" s="97" customFormat="1" ht="9" customHeight="1" x14ac:dyDescent="0.5">
      <c r="B17" s="103"/>
      <c r="C17" s="349"/>
      <c r="D17" s="349"/>
      <c r="E17" s="350"/>
      <c r="F17" s="350"/>
      <c r="G17" s="350"/>
      <c r="H17" s="351"/>
      <c r="I17" s="352"/>
      <c r="J17" s="353"/>
      <c r="K17" s="165"/>
      <c r="L17" s="128"/>
      <c r="M17" s="129"/>
      <c r="N17" s="129"/>
      <c r="O17" s="132"/>
      <c r="P17" s="104"/>
      <c r="Q17" s="111"/>
      <c r="R17" s="112"/>
      <c r="S17" s="113"/>
      <c r="T17" s="105"/>
      <c r="U17" s="106"/>
    </row>
    <row r="18" spans="2:21" ht="12.95" customHeight="1" x14ac:dyDescent="0.25">
      <c r="B18" s="401" t="s">
        <v>16</v>
      </c>
      <c r="C18" s="459" t="s">
        <v>242</v>
      </c>
      <c r="D18" s="459" t="s">
        <v>243</v>
      </c>
      <c r="E18" s="460">
        <v>2005</v>
      </c>
      <c r="F18" s="460" t="s">
        <v>10</v>
      </c>
      <c r="G18" s="460" t="s">
        <v>29</v>
      </c>
      <c r="H18" s="465">
        <v>92</v>
      </c>
      <c r="I18" s="347"/>
      <c r="J18" s="460">
        <v>86</v>
      </c>
      <c r="K18" s="162" t="str">
        <f>IF(AND($G18="Schüler",$C18&lt;&gt;""),"x","")</f>
        <v>x</v>
      </c>
      <c r="L18" s="125"/>
      <c r="M18" s="463"/>
      <c r="N18" s="463"/>
      <c r="O18" s="155" t="str">
        <f>IF(AND($G18="Jugend",$C18&lt;&gt;""),"x","")</f>
        <v/>
      </c>
      <c r="P18" s="397">
        <f>SUM(H18+J18+M18+N18)</f>
        <v>178</v>
      </c>
      <c r="Q18" s="16"/>
      <c r="R18" s="110"/>
      <c r="S18" s="399">
        <f>IF(I18="X",H18,0)+IF(K18="X",J18,0)+IF(O18="x",N18,0)</f>
        <v>86</v>
      </c>
      <c r="T18" s="24"/>
      <c r="U18" s="25"/>
    </row>
    <row r="19" spans="2:21" ht="12.95" customHeight="1" x14ac:dyDescent="0.25">
      <c r="B19" s="401"/>
      <c r="C19" s="459"/>
      <c r="D19" s="459"/>
      <c r="E19" s="460"/>
      <c r="F19" s="460"/>
      <c r="G19" s="460"/>
      <c r="H19" s="465"/>
      <c r="I19" s="348"/>
      <c r="J19" s="460"/>
      <c r="K19" s="163"/>
      <c r="L19" s="125"/>
      <c r="M19" s="466"/>
      <c r="N19" s="464"/>
      <c r="O19" s="126"/>
      <c r="P19" s="398"/>
      <c r="Q19" s="16"/>
      <c r="R19" s="110"/>
      <c r="S19" s="400"/>
      <c r="T19" s="24"/>
      <c r="U19" s="25"/>
    </row>
    <row r="20" spans="2:21" s="97" customFormat="1" ht="9" customHeight="1" x14ac:dyDescent="0.5">
      <c r="B20" s="103"/>
      <c r="C20" s="349"/>
      <c r="D20" s="349"/>
      <c r="E20" s="350"/>
      <c r="F20" s="350"/>
      <c r="G20" s="350"/>
      <c r="H20" s="351"/>
      <c r="I20" s="352"/>
      <c r="J20" s="353"/>
      <c r="K20" s="165"/>
      <c r="L20" s="128"/>
      <c r="M20" s="129"/>
      <c r="N20" s="129"/>
      <c r="O20" s="132"/>
      <c r="P20" s="104"/>
      <c r="Q20" s="111"/>
      <c r="R20" s="112"/>
      <c r="S20" s="113"/>
      <c r="T20" s="105"/>
      <c r="U20" s="106"/>
    </row>
    <row r="21" spans="2:21" ht="12.95" customHeight="1" x14ac:dyDescent="0.25">
      <c r="B21" s="390" t="s">
        <v>17</v>
      </c>
      <c r="C21" s="459" t="s">
        <v>244</v>
      </c>
      <c r="D21" s="459" t="s">
        <v>245</v>
      </c>
      <c r="E21" s="460">
        <v>2006</v>
      </c>
      <c r="F21" s="460" t="s">
        <v>10</v>
      </c>
      <c r="G21" s="460" t="s">
        <v>29</v>
      </c>
      <c r="H21" s="465">
        <v>88</v>
      </c>
      <c r="I21" s="347"/>
      <c r="J21" s="460">
        <v>89</v>
      </c>
      <c r="K21" s="162" t="str">
        <f>IF(AND($G21="Schüler",$C21&lt;&gt;""),"x","")</f>
        <v>x</v>
      </c>
      <c r="L21" s="125"/>
      <c r="M21" s="463"/>
      <c r="N21" s="463"/>
      <c r="O21" s="155" t="str">
        <f>IF(AND($G21="Jugend",$C21&lt;&gt;""),"x","")</f>
        <v/>
      </c>
      <c r="P21" s="397">
        <f>SUM(H21+J21+M21+N21)</f>
        <v>177</v>
      </c>
      <c r="Q21" s="16"/>
      <c r="R21" s="110"/>
      <c r="S21" s="399">
        <f>IF(I21="X",H21,0)+IF(K21="X",J21,0)+IF(O21="x",N21,0)</f>
        <v>89</v>
      </c>
      <c r="T21" s="24"/>
      <c r="U21" s="25"/>
    </row>
    <row r="22" spans="2:21" ht="12.95" customHeight="1" x14ac:dyDescent="0.25">
      <c r="B22" s="390"/>
      <c r="C22" s="459"/>
      <c r="D22" s="459"/>
      <c r="E22" s="460"/>
      <c r="F22" s="460"/>
      <c r="G22" s="460"/>
      <c r="H22" s="465"/>
      <c r="I22" s="348"/>
      <c r="J22" s="460"/>
      <c r="K22" s="163"/>
      <c r="L22" s="125"/>
      <c r="M22" s="466"/>
      <c r="N22" s="464"/>
      <c r="O22" s="126"/>
      <c r="P22" s="398"/>
      <c r="Q22" s="16"/>
      <c r="R22" s="110"/>
      <c r="S22" s="400"/>
      <c r="T22" s="24"/>
      <c r="U22" s="25"/>
    </row>
    <row r="23" spans="2:21" s="97" customFormat="1" ht="9" customHeight="1" x14ac:dyDescent="0.5">
      <c r="B23" s="103"/>
      <c r="C23" s="349"/>
      <c r="D23" s="349"/>
      <c r="E23" s="350"/>
      <c r="F23" s="350"/>
      <c r="G23" s="350"/>
      <c r="H23" s="351"/>
      <c r="I23" s="352"/>
      <c r="J23" s="353"/>
      <c r="K23" s="165"/>
      <c r="L23" s="128"/>
      <c r="M23" s="129"/>
      <c r="N23" s="129"/>
      <c r="O23" s="132"/>
      <c r="P23" s="104"/>
      <c r="Q23" s="111"/>
      <c r="R23" s="112"/>
      <c r="S23" s="113"/>
      <c r="T23" s="105"/>
      <c r="U23" s="106"/>
    </row>
    <row r="24" spans="2:21" ht="12.95" customHeight="1" x14ac:dyDescent="0.25">
      <c r="B24" s="390" t="s">
        <v>18</v>
      </c>
      <c r="C24" s="459" t="s">
        <v>238</v>
      </c>
      <c r="D24" s="459" t="s">
        <v>246</v>
      </c>
      <c r="E24" s="460">
        <v>2005</v>
      </c>
      <c r="F24" s="460" t="s">
        <v>10</v>
      </c>
      <c r="G24" s="460" t="s">
        <v>29</v>
      </c>
      <c r="H24" s="465">
        <v>88</v>
      </c>
      <c r="I24" s="347"/>
      <c r="J24" s="460">
        <v>87</v>
      </c>
      <c r="K24" s="162" t="str">
        <f>IF(AND($G24="Schüler",$C24&lt;&gt;""),"x","")</f>
        <v>x</v>
      </c>
      <c r="L24" s="125"/>
      <c r="M24" s="463"/>
      <c r="N24" s="463"/>
      <c r="O24" s="155" t="str">
        <f>IF(AND($G24="Jugend",$C24&lt;&gt;""),"x","")</f>
        <v/>
      </c>
      <c r="P24" s="397">
        <f>SUM(H24+J24+M24+N24)</f>
        <v>175</v>
      </c>
      <c r="Q24" s="16"/>
      <c r="R24" s="110"/>
      <c r="S24" s="399">
        <f>IF(I24="X",H24,0)+IF(K24="X",J24,0)+IF(O24="x",N24,0)</f>
        <v>87</v>
      </c>
      <c r="T24" s="24"/>
      <c r="U24" s="25"/>
    </row>
    <row r="25" spans="2:21" ht="12.95" customHeight="1" x14ac:dyDescent="0.25">
      <c r="B25" s="390"/>
      <c r="C25" s="459"/>
      <c r="D25" s="459"/>
      <c r="E25" s="460"/>
      <c r="F25" s="460"/>
      <c r="G25" s="460"/>
      <c r="H25" s="465"/>
      <c r="I25" s="348"/>
      <c r="J25" s="460"/>
      <c r="K25" s="163"/>
      <c r="L25" s="125"/>
      <c r="M25" s="466"/>
      <c r="N25" s="464"/>
      <c r="O25" s="126"/>
      <c r="P25" s="398"/>
      <c r="Q25" s="16"/>
      <c r="R25" s="110"/>
      <c r="S25" s="400"/>
      <c r="T25" s="24"/>
      <c r="U25" s="25"/>
    </row>
    <row r="26" spans="2:21" s="97" customFormat="1" ht="9" customHeight="1" x14ac:dyDescent="0.5">
      <c r="B26" s="103"/>
      <c r="C26" s="349"/>
      <c r="D26" s="349"/>
      <c r="E26" s="350"/>
      <c r="F26" s="350"/>
      <c r="G26" s="350"/>
      <c r="H26" s="351"/>
      <c r="I26" s="352"/>
      <c r="J26" s="353"/>
      <c r="K26" s="165"/>
      <c r="L26" s="128"/>
      <c r="M26" s="129"/>
      <c r="N26" s="129"/>
      <c r="O26" s="132"/>
      <c r="P26" s="104"/>
      <c r="Q26" s="111"/>
      <c r="R26" s="112"/>
      <c r="S26" s="113"/>
      <c r="T26" s="105"/>
      <c r="U26" s="106"/>
    </row>
    <row r="27" spans="2:21" ht="12.95" customHeight="1" x14ac:dyDescent="0.25">
      <c r="B27" s="390" t="s">
        <v>19</v>
      </c>
      <c r="C27" s="459"/>
      <c r="D27" s="459"/>
      <c r="E27" s="460"/>
      <c r="F27" s="460"/>
      <c r="G27" s="460"/>
      <c r="H27" s="465"/>
      <c r="I27" s="347"/>
      <c r="J27" s="460"/>
      <c r="K27" s="162" t="str">
        <f>IF(AND($G27="Schüler",$C27&lt;&gt;""),"x","")</f>
        <v/>
      </c>
      <c r="L27" s="125"/>
      <c r="M27" s="463"/>
      <c r="N27" s="463"/>
      <c r="O27" s="155" t="str">
        <f>IF(AND($G27="Jugend",$C27&lt;&gt;""),"x","")</f>
        <v/>
      </c>
      <c r="P27" s="397">
        <f>SUM(H27+J27+M27+N27)</f>
        <v>0</v>
      </c>
      <c r="Q27" s="16"/>
      <c r="R27" s="110"/>
      <c r="S27" s="399">
        <f>IF(I27="X",H27,0)+IF(K27="X",J27,0)+IF(O27="x",N27,0)</f>
        <v>0</v>
      </c>
      <c r="T27" s="24"/>
      <c r="U27" s="25"/>
    </row>
    <row r="28" spans="2:21" ht="12.95" customHeight="1" x14ac:dyDescent="0.25">
      <c r="B28" s="390"/>
      <c r="C28" s="459"/>
      <c r="D28" s="459"/>
      <c r="E28" s="460"/>
      <c r="F28" s="460"/>
      <c r="G28" s="460"/>
      <c r="H28" s="465"/>
      <c r="I28" s="348"/>
      <c r="J28" s="460"/>
      <c r="K28" s="163"/>
      <c r="L28" s="125"/>
      <c r="M28" s="466"/>
      <c r="N28" s="464"/>
      <c r="O28" s="126"/>
      <c r="P28" s="398"/>
      <c r="Q28" s="16"/>
      <c r="R28" s="110"/>
      <c r="S28" s="400"/>
      <c r="T28" s="24"/>
      <c r="U28" s="25"/>
    </row>
    <row r="29" spans="2:21" s="97" customFormat="1" ht="9" customHeight="1" x14ac:dyDescent="0.5">
      <c r="B29" s="103"/>
      <c r="C29" s="349"/>
      <c r="D29" s="349"/>
      <c r="E29" s="350"/>
      <c r="F29" s="350"/>
      <c r="G29" s="350"/>
      <c r="H29" s="351"/>
      <c r="I29" s="352"/>
      <c r="J29" s="353"/>
      <c r="K29" s="165"/>
      <c r="L29" s="128"/>
      <c r="M29" s="129"/>
      <c r="N29" s="129"/>
      <c r="O29" s="132"/>
      <c r="P29" s="104"/>
      <c r="Q29" s="111"/>
      <c r="R29" s="112"/>
      <c r="S29" s="113"/>
      <c r="T29" s="105"/>
      <c r="U29" s="106"/>
    </row>
    <row r="30" spans="2:21" ht="12.95" customHeight="1" x14ac:dyDescent="0.25">
      <c r="B30" s="390" t="s">
        <v>20</v>
      </c>
      <c r="C30" s="459"/>
      <c r="D30" s="459"/>
      <c r="E30" s="460"/>
      <c r="F30" s="460"/>
      <c r="G30" s="460"/>
      <c r="H30" s="465"/>
      <c r="I30" s="347"/>
      <c r="J30" s="460"/>
      <c r="K30" s="162" t="str">
        <f>IF(AND($G30="Schüler",$C30&lt;&gt;""),"x","")</f>
        <v/>
      </c>
      <c r="L30" s="125"/>
      <c r="M30" s="463"/>
      <c r="N30" s="463"/>
      <c r="O30" s="155" t="str">
        <f>IF(AND($G30="Jugend",$C30&lt;&gt;""),"x","")</f>
        <v/>
      </c>
      <c r="P30" s="397">
        <f>SUM(H30+J30+M30+N30)</f>
        <v>0</v>
      </c>
      <c r="Q30" s="16"/>
      <c r="R30" s="110"/>
      <c r="S30" s="399">
        <f>IF(I30="X",H30,0)+IF(K30="X",J30,0)+IF(O30="x",N30,0)</f>
        <v>0</v>
      </c>
      <c r="T30" s="24"/>
      <c r="U30" s="25"/>
    </row>
    <row r="31" spans="2:21" ht="12.95" customHeight="1" x14ac:dyDescent="0.25">
      <c r="B31" s="390"/>
      <c r="C31" s="459"/>
      <c r="D31" s="459"/>
      <c r="E31" s="460"/>
      <c r="F31" s="460"/>
      <c r="G31" s="460"/>
      <c r="H31" s="465"/>
      <c r="I31" s="348"/>
      <c r="J31" s="460"/>
      <c r="K31" s="163"/>
      <c r="L31" s="125"/>
      <c r="M31" s="466"/>
      <c r="N31" s="464"/>
      <c r="O31" s="126"/>
      <c r="P31" s="398"/>
      <c r="Q31" s="16"/>
      <c r="R31" s="110"/>
      <c r="S31" s="400"/>
      <c r="T31" s="24"/>
      <c r="U31" s="25"/>
    </row>
    <row r="32" spans="2:21" s="97" customFormat="1" ht="9" customHeight="1" x14ac:dyDescent="0.5">
      <c r="B32" s="103"/>
      <c r="C32" s="349"/>
      <c r="D32" s="349"/>
      <c r="E32" s="350"/>
      <c r="F32" s="350"/>
      <c r="G32" s="350"/>
      <c r="H32" s="351"/>
      <c r="I32" s="352"/>
      <c r="J32" s="353"/>
      <c r="K32" s="165"/>
      <c r="L32" s="128"/>
      <c r="M32" s="129"/>
      <c r="N32" s="129"/>
      <c r="O32" s="132"/>
      <c r="P32" s="104"/>
      <c r="Q32" s="111"/>
      <c r="R32" s="112"/>
      <c r="S32" s="113"/>
      <c r="T32" s="105"/>
      <c r="U32" s="106"/>
    </row>
    <row r="33" spans="2:23" ht="12.95" customHeight="1" thickBot="1" x14ac:dyDescent="0.3">
      <c r="B33" s="390" t="s">
        <v>21</v>
      </c>
      <c r="C33" s="459"/>
      <c r="D33" s="459"/>
      <c r="E33" s="460"/>
      <c r="F33" s="460"/>
      <c r="G33" s="460"/>
      <c r="H33" s="461"/>
      <c r="I33" s="347"/>
      <c r="J33" s="462"/>
      <c r="K33" s="162" t="str">
        <f>IF(AND($G33="Schüler",$C33&lt;&gt;""),"x","")</f>
        <v/>
      </c>
      <c r="L33" s="125"/>
      <c r="M33" s="457"/>
      <c r="N33" s="457"/>
      <c r="O33" s="155" t="str">
        <f>IF(AND($G33="Jugend",$C33&lt;&gt;""),"x","")</f>
        <v/>
      </c>
      <c r="P33" s="397">
        <f>SUM(H33+J33+M33+N33)</f>
        <v>0</v>
      </c>
      <c r="Q33" s="16"/>
      <c r="R33" s="110"/>
      <c r="S33" s="399">
        <f>IF(I33="X",H33,0)+IF(K33="X",J33,0)+IF(O33="x",N33,0)</f>
        <v>0</v>
      </c>
      <c r="T33" s="24"/>
      <c r="U33" s="25"/>
    </row>
    <row r="34" spans="2:23" ht="12.95" customHeight="1" thickBot="1" x14ac:dyDescent="0.3">
      <c r="B34" s="390"/>
      <c r="C34" s="459"/>
      <c r="D34" s="459"/>
      <c r="E34" s="460"/>
      <c r="F34" s="460"/>
      <c r="G34" s="460"/>
      <c r="H34" s="461"/>
      <c r="I34" s="354"/>
      <c r="J34" s="462"/>
      <c r="K34" s="166"/>
      <c r="L34" s="187"/>
      <c r="M34" s="457"/>
      <c r="N34" s="458"/>
      <c r="O34" s="130"/>
      <c r="P34" s="398"/>
      <c r="Q34" s="16"/>
      <c r="R34" s="110"/>
      <c r="S34" s="400"/>
      <c r="T34" s="24"/>
      <c r="U34" s="25"/>
    </row>
    <row r="35" spans="2:23" ht="9" customHeight="1" thickBot="1" x14ac:dyDescent="0.55000000000000004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403" t="s">
        <v>22</v>
      </c>
      <c r="C37" s="24"/>
      <c r="D37" s="38"/>
      <c r="E37" s="119" t="s">
        <v>23</v>
      </c>
      <c r="F37" s="152">
        <f>COUNTIF($F$6:$F$34,"LG")</f>
        <v>7</v>
      </c>
      <c r="G37" s="39" t="s">
        <v>41</v>
      </c>
      <c r="H37" s="21"/>
      <c r="I37" s="27"/>
      <c r="J37" s="21" t="s">
        <v>38</v>
      </c>
      <c r="K37" s="27"/>
      <c r="L37" s="21"/>
      <c r="M37" s="404">
        <f>F37*10</f>
        <v>70</v>
      </c>
      <c r="N37" s="40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403"/>
      <c r="C38" s="24"/>
      <c r="D38" s="38"/>
      <c r="E38" s="119" t="s">
        <v>24</v>
      </c>
      <c r="F38" s="152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404">
        <f>F38*20</f>
        <v>0</v>
      </c>
      <c r="N38" s="40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35"/>
      <c r="C39" s="24"/>
      <c r="D39" s="38"/>
      <c r="E39" s="236" t="s">
        <v>94</v>
      </c>
      <c r="F39" s="152">
        <f>COUNTIF($G$6:$G$34,"Schüler")</f>
        <v>3</v>
      </c>
      <c r="G39" s="237" t="s">
        <v>95</v>
      </c>
      <c r="H39" s="21"/>
      <c r="I39" s="27"/>
      <c r="J39" s="21" t="s">
        <v>38</v>
      </c>
      <c r="K39" s="27"/>
      <c r="L39" s="21"/>
      <c r="M39" s="412">
        <f>F39*5</f>
        <v>15</v>
      </c>
      <c r="N39" s="412"/>
      <c r="O39" s="27"/>
      <c r="P39" s="142"/>
      <c r="Q39" s="142"/>
      <c r="R39" s="142"/>
      <c r="S39" s="142"/>
      <c r="T39" s="238"/>
      <c r="U39" s="42"/>
      <c r="W39"/>
    </row>
    <row r="40" spans="2:23" ht="23.25" customHeight="1" thickBot="1" x14ac:dyDescent="0.55000000000000004">
      <c r="B40" s="43"/>
      <c r="C40" s="229" t="str">
        <f>IF(COUNTBLANK(H6:H34)-20-(10-F37-F38)&gt;=0,"Es sind derzeit mehr Boni (Spalte F - 'LG' od. 'LP') als erste Serien (Spalte H) eingetragen!","")</f>
        <v/>
      </c>
      <c r="D40" s="21"/>
      <c r="E40" s="21"/>
      <c r="F40" s="218"/>
      <c r="G40" s="21"/>
      <c r="H40" s="21"/>
      <c r="I40" s="27"/>
      <c r="J40" s="21"/>
      <c r="K40" s="27"/>
      <c r="L40" s="21"/>
      <c r="M40" s="405">
        <f>SUM(M37:N39)</f>
        <v>85</v>
      </c>
      <c r="N40" s="405"/>
      <c r="O40" s="27"/>
      <c r="P40" s="44" t="s">
        <v>25</v>
      </c>
      <c r="Q40" s="406" t="s">
        <v>39</v>
      </c>
      <c r="R40" s="406"/>
      <c r="S40" s="45">
        <f>SUM(S6:S34)</f>
        <v>917</v>
      </c>
      <c r="T40" s="46"/>
      <c r="U40" s="47" t="s">
        <v>26</v>
      </c>
    </row>
    <row r="41" spans="2:23" ht="10.5" customHeight="1" thickTop="1" thickBot="1" x14ac:dyDescent="0.55000000000000004">
      <c r="B41" s="48"/>
      <c r="C41" s="3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55000000000000004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7" t="s">
        <v>27</v>
      </c>
      <c r="F43" s="407"/>
      <c r="G43" s="407"/>
      <c r="H43" s="407"/>
      <c r="I43" s="407"/>
      <c r="J43" s="407"/>
      <c r="K43" s="407"/>
      <c r="L43" s="407"/>
      <c r="M43" s="408">
        <f>SUM(M40+S40)</f>
        <v>1002</v>
      </c>
      <c r="N43" s="409"/>
      <c r="O43" s="409"/>
      <c r="P43" s="409"/>
      <c r="Q43" s="409"/>
      <c r="R43" s="409"/>
      <c r="S43" s="409"/>
      <c r="T43" s="8"/>
      <c r="U43" s="8"/>
    </row>
    <row r="44" spans="2:23" ht="12.75" customHeight="1" thickBot="1" x14ac:dyDescent="0.3">
      <c r="B44" s="11"/>
      <c r="C44" s="11"/>
      <c r="D44" s="11"/>
      <c r="E44" s="407"/>
      <c r="F44" s="407"/>
      <c r="G44" s="407"/>
      <c r="H44" s="407"/>
      <c r="I44" s="407"/>
      <c r="J44" s="407"/>
      <c r="K44" s="407"/>
      <c r="L44" s="407"/>
      <c r="M44" s="409"/>
      <c r="N44" s="409"/>
      <c r="O44" s="409"/>
      <c r="P44" s="409"/>
      <c r="Q44" s="409"/>
      <c r="R44" s="409"/>
      <c r="S44" s="409"/>
      <c r="T44" s="8"/>
      <c r="U44" s="8"/>
    </row>
    <row r="45" spans="2:23" ht="12.75" customHeight="1" thickBot="1" x14ac:dyDescent="0.3">
      <c r="B45" s="11"/>
      <c r="C45" s="11"/>
      <c r="D45" s="11"/>
      <c r="E45" s="407"/>
      <c r="F45" s="407"/>
      <c r="G45" s="407"/>
      <c r="H45" s="407"/>
      <c r="I45" s="407"/>
      <c r="J45" s="407"/>
      <c r="K45" s="407"/>
      <c r="L45" s="407"/>
      <c r="M45" s="409"/>
      <c r="N45" s="409"/>
      <c r="O45" s="409"/>
      <c r="P45" s="409"/>
      <c r="Q45" s="409"/>
      <c r="R45" s="409"/>
      <c r="S45" s="409"/>
      <c r="T45" s="8"/>
      <c r="U45" s="8"/>
    </row>
    <row r="46" spans="2:23" ht="6" customHeight="1" x14ac:dyDescent="0.25"/>
    <row r="47" spans="2:23" x14ac:dyDescent="0.2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  <row r="51" spans="3:3" x14ac:dyDescent="0.25">
      <c r="C51" t="str">
        <f>IF(COUNTBLANK(I6:I34)&lt;10,"Die Anzahl der markierten ersten Serien ist nicht ausreichend!","")</f>
        <v/>
      </c>
    </row>
  </sheetData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>
      <formula1>"Jugend,Schüler"</formula1>
      <formula2>0</formula2>
    </dataValidation>
    <dataValidation type="list" allowBlank="1" showInputMessage="1" showErrorMessage="1" error="Nur Eingabe 'LG' oder 'LP' möglich!" sqref="F6:F7 F9:F10 F12:F13 F15:F16 F18:F19 F21:F22 F24:F25 F27:F28 F30:F31 F33:F34">
      <formula1>"LG,LP"</formula1>
      <formula2>0</formula2>
    </dataValidation>
  </dataValidations>
  <pageMargins left="0.25" right="0.25" top="0.75" bottom="0.53" header="0.3" footer="0.3"/>
  <pageSetup paperSize="9" scale="81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90" zoomScaleNormal="90" workbookViewId="0">
      <selection activeCell="H6" sqref="H6:H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99"/>
  </cols>
  <sheetData>
    <row r="1" spans="1:22" ht="3.75" customHeight="1" thickBot="1" x14ac:dyDescent="0.7"/>
    <row r="2" spans="1:22" s="100" customFormat="1" ht="39.75" customHeight="1" thickBot="1" x14ac:dyDescent="0.7">
      <c r="A2" s="7"/>
      <c r="B2" s="382" t="s">
        <v>99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4"/>
      <c r="V2" s="6"/>
    </row>
    <row r="3" spans="1:22" ht="22.5" customHeight="1" x14ac:dyDescent="0.6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1" customFormat="1" ht="32.25" customHeight="1" thickBot="1" x14ac:dyDescent="0.7">
      <c r="A4" s="6"/>
      <c r="B4" s="9" t="s">
        <v>1</v>
      </c>
      <c r="C4" s="385" t="str">
        <f ca="1">"SK "&amp;MID(CELL("Dateiname",$A$2),FIND("]",CELL("Dateiname",$A$2))+1,31)</f>
        <v>SK Recklinghausen I</v>
      </c>
      <c r="D4" s="386"/>
      <c r="E4" s="386"/>
      <c r="F4" s="387"/>
      <c r="G4" s="10"/>
      <c r="H4" s="388" t="s">
        <v>2</v>
      </c>
      <c r="I4" s="388"/>
      <c r="J4" s="388"/>
      <c r="K4" s="388"/>
      <c r="L4" s="388"/>
      <c r="M4" s="388"/>
      <c r="N4" s="388"/>
      <c r="O4" s="388"/>
      <c r="P4" s="389"/>
      <c r="Q4" s="389"/>
      <c r="R4" s="389"/>
      <c r="S4" s="389"/>
      <c r="T4" s="389"/>
      <c r="U4" s="389"/>
      <c r="V4" s="6"/>
    </row>
    <row r="5" spans="1:22" ht="35.25" customHeight="1" x14ac:dyDescent="0.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4"/>
      <c r="J5" s="16" t="s">
        <v>77</v>
      </c>
      <c r="K5" s="16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4" t="s">
        <v>40</v>
      </c>
      <c r="T5" s="19"/>
      <c r="U5" s="20"/>
    </row>
    <row r="6" spans="1:22" ht="12.95" customHeight="1" x14ac:dyDescent="0.25">
      <c r="B6" s="390" t="s">
        <v>9</v>
      </c>
      <c r="C6" s="459" t="s">
        <v>247</v>
      </c>
      <c r="D6" s="459" t="s">
        <v>248</v>
      </c>
      <c r="E6" s="460">
        <v>2003</v>
      </c>
      <c r="F6" s="460" t="s">
        <v>10</v>
      </c>
      <c r="G6" s="460" t="s">
        <v>11</v>
      </c>
      <c r="H6" s="465">
        <v>95</v>
      </c>
      <c r="I6" s="347" t="s">
        <v>156</v>
      </c>
      <c r="J6" s="460">
        <v>93</v>
      </c>
      <c r="K6" s="175" t="str">
        <f>IF(AND($G6="Schüler",$C6&lt;&gt;""),"x","")</f>
        <v/>
      </c>
      <c r="L6" s="131"/>
      <c r="M6" s="473">
        <v>93</v>
      </c>
      <c r="N6" s="473">
        <v>93</v>
      </c>
      <c r="O6" s="158" t="str">
        <f>IF(AND($G6="Jugend",$C6&lt;&gt;""),"x","")</f>
        <v>x</v>
      </c>
      <c r="P6" s="397">
        <f>SUM(H6+J6+M6+N6)</f>
        <v>374</v>
      </c>
      <c r="Q6" s="16"/>
      <c r="R6" s="110"/>
      <c r="S6" s="399">
        <f>IF(I6="X",H6,0)+IF(K6="X",J6,0)+IF(O6="x",N6,0)</f>
        <v>188</v>
      </c>
      <c r="T6" s="24"/>
      <c r="U6" s="25"/>
    </row>
    <row r="7" spans="1:22" ht="12.95" customHeight="1" x14ac:dyDescent="0.25">
      <c r="B7" s="390"/>
      <c r="C7" s="459"/>
      <c r="D7" s="459"/>
      <c r="E7" s="460"/>
      <c r="F7" s="460"/>
      <c r="G7" s="460"/>
      <c r="H7" s="465"/>
      <c r="I7" s="348"/>
      <c r="J7" s="460"/>
      <c r="K7" s="183"/>
      <c r="L7" s="131"/>
      <c r="M7" s="473"/>
      <c r="N7" s="473"/>
      <c r="O7" s="121"/>
      <c r="P7" s="398"/>
      <c r="Q7" s="16"/>
      <c r="R7" s="110"/>
      <c r="S7" s="400"/>
      <c r="T7" s="24"/>
      <c r="U7" s="25"/>
    </row>
    <row r="8" spans="1:22" s="97" customFormat="1" ht="9" customHeight="1" x14ac:dyDescent="0.5">
      <c r="B8" s="103"/>
      <c r="C8" s="349"/>
      <c r="D8" s="349"/>
      <c r="E8" s="350"/>
      <c r="F8" s="350"/>
      <c r="G8" s="350"/>
      <c r="H8" s="351"/>
      <c r="I8" s="352"/>
      <c r="J8" s="353"/>
      <c r="K8" s="184"/>
      <c r="L8" s="131"/>
      <c r="M8" s="232"/>
      <c r="N8" s="232"/>
      <c r="O8" s="122"/>
      <c r="P8" s="104"/>
      <c r="Q8" s="111"/>
      <c r="R8" s="112"/>
      <c r="S8" s="113"/>
      <c r="T8" s="105"/>
      <c r="U8" s="106"/>
    </row>
    <row r="9" spans="1:22" ht="12.95" customHeight="1" x14ac:dyDescent="0.25">
      <c r="B9" s="390" t="s">
        <v>12</v>
      </c>
      <c r="C9" s="459" t="s">
        <v>249</v>
      </c>
      <c r="D9" s="459" t="s">
        <v>250</v>
      </c>
      <c r="E9" s="460">
        <v>2004</v>
      </c>
      <c r="F9" s="460" t="s">
        <v>10</v>
      </c>
      <c r="G9" s="460" t="s">
        <v>11</v>
      </c>
      <c r="H9" s="465">
        <v>86</v>
      </c>
      <c r="I9" s="347"/>
      <c r="J9" s="460">
        <v>87</v>
      </c>
      <c r="K9" s="175" t="str">
        <f>IF(AND($G9="Schüler",$C9&lt;&gt;""),"x","")</f>
        <v/>
      </c>
      <c r="L9" s="131"/>
      <c r="M9" s="473">
        <v>89</v>
      </c>
      <c r="N9" s="473">
        <v>85</v>
      </c>
      <c r="O9" s="158" t="str">
        <f>IF(AND($G9="Jugend",$C9&lt;&gt;""),"x","")</f>
        <v>x</v>
      </c>
      <c r="P9" s="397">
        <f>SUM(H9+J9+M9+N9)</f>
        <v>347</v>
      </c>
      <c r="Q9" s="16"/>
      <c r="R9" s="110"/>
      <c r="S9" s="399">
        <f>IF(I9="X",H9,0)+IF(K9="X",J9,0)+IF(O9="x",N9,0)</f>
        <v>85</v>
      </c>
      <c r="T9" s="24"/>
      <c r="U9" s="25"/>
    </row>
    <row r="10" spans="1:22" ht="12.95" customHeight="1" x14ac:dyDescent="0.25">
      <c r="B10" s="390"/>
      <c r="C10" s="459"/>
      <c r="D10" s="459"/>
      <c r="E10" s="460"/>
      <c r="F10" s="460"/>
      <c r="G10" s="460"/>
      <c r="H10" s="465"/>
      <c r="I10" s="348"/>
      <c r="J10" s="460"/>
      <c r="K10" s="185"/>
      <c r="L10" s="131"/>
      <c r="M10" s="473"/>
      <c r="N10" s="473"/>
      <c r="O10" s="121"/>
      <c r="P10" s="398"/>
      <c r="Q10" s="16"/>
      <c r="R10" s="110"/>
      <c r="S10" s="400"/>
      <c r="T10" s="24"/>
      <c r="U10" s="25"/>
    </row>
    <row r="11" spans="1:22" s="97" customFormat="1" ht="9" customHeight="1" x14ac:dyDescent="0.5">
      <c r="B11" s="103"/>
      <c r="C11" s="349"/>
      <c r="D11" s="349"/>
      <c r="E11" s="350"/>
      <c r="F11" s="350"/>
      <c r="G11" s="350"/>
      <c r="H11" s="351"/>
      <c r="I11" s="352"/>
      <c r="J11" s="353"/>
      <c r="K11" s="184"/>
      <c r="L11" s="131"/>
      <c r="M11" s="232"/>
      <c r="N11" s="232"/>
      <c r="O11" s="122"/>
      <c r="P11" s="104"/>
      <c r="Q11" s="111"/>
      <c r="R11" s="112"/>
      <c r="S11" s="113"/>
      <c r="T11" s="105"/>
      <c r="U11" s="106"/>
    </row>
    <row r="12" spans="1:22" ht="12.95" customHeight="1" x14ac:dyDescent="0.25">
      <c r="B12" s="390" t="s">
        <v>13</v>
      </c>
      <c r="C12" s="459" t="s">
        <v>251</v>
      </c>
      <c r="D12" s="459" t="s">
        <v>252</v>
      </c>
      <c r="E12" s="460">
        <v>2004</v>
      </c>
      <c r="F12" s="460" t="s">
        <v>10</v>
      </c>
      <c r="G12" s="460" t="s">
        <v>11</v>
      </c>
      <c r="H12" s="465">
        <v>92</v>
      </c>
      <c r="I12" s="347" t="s">
        <v>156</v>
      </c>
      <c r="J12" s="460">
        <v>94</v>
      </c>
      <c r="K12" s="175" t="str">
        <f>IF(AND($G12="Schüler",$C12&lt;&gt;""),"x","")</f>
        <v/>
      </c>
      <c r="L12" s="131"/>
      <c r="M12" s="473">
        <v>86</v>
      </c>
      <c r="N12" s="473">
        <v>89</v>
      </c>
      <c r="O12" s="158" t="str">
        <f>IF(AND($G12="Jugend",$C12&lt;&gt;""),"x","")</f>
        <v>x</v>
      </c>
      <c r="P12" s="397">
        <f>SUM(H12+J12+M12+N12)</f>
        <v>361</v>
      </c>
      <c r="Q12" s="16"/>
      <c r="R12" s="110"/>
      <c r="S12" s="399">
        <f>IF(I12="X",H12,0)+IF(K12="X",J12,0)+IF(O12="x",N12,0)</f>
        <v>181</v>
      </c>
      <c r="T12" s="24"/>
      <c r="U12" s="25"/>
    </row>
    <row r="13" spans="1:22" ht="12.95" customHeight="1" x14ac:dyDescent="0.25">
      <c r="B13" s="390"/>
      <c r="C13" s="459"/>
      <c r="D13" s="459"/>
      <c r="E13" s="460"/>
      <c r="F13" s="460"/>
      <c r="G13" s="460"/>
      <c r="H13" s="465"/>
      <c r="I13" s="348"/>
      <c r="J13" s="460"/>
      <c r="K13" s="183"/>
      <c r="L13" s="131"/>
      <c r="M13" s="473"/>
      <c r="N13" s="473"/>
      <c r="O13" s="121"/>
      <c r="P13" s="398"/>
      <c r="Q13" s="16"/>
      <c r="R13" s="110"/>
      <c r="S13" s="400"/>
      <c r="T13" s="24"/>
      <c r="U13" s="25"/>
    </row>
    <row r="14" spans="1:22" s="97" customFormat="1" ht="9" customHeight="1" x14ac:dyDescent="0.5">
      <c r="B14" s="103"/>
      <c r="C14" s="349"/>
      <c r="D14" s="349"/>
      <c r="E14" s="350"/>
      <c r="F14" s="350"/>
      <c r="G14" s="350"/>
      <c r="H14" s="351"/>
      <c r="I14" s="352"/>
      <c r="J14" s="353"/>
      <c r="K14" s="184"/>
      <c r="L14" s="131"/>
      <c r="M14" s="232"/>
      <c r="N14" s="232"/>
      <c r="O14" s="122"/>
      <c r="P14" s="104"/>
      <c r="Q14" s="111"/>
      <c r="R14" s="112"/>
      <c r="S14" s="113"/>
      <c r="T14" s="105"/>
      <c r="U14" s="106"/>
    </row>
    <row r="15" spans="1:22" ht="12.95" customHeight="1" x14ac:dyDescent="0.25">
      <c r="B15" s="390" t="s">
        <v>14</v>
      </c>
      <c r="C15" s="459" t="s">
        <v>253</v>
      </c>
      <c r="D15" s="459" t="s">
        <v>183</v>
      </c>
      <c r="E15" s="460">
        <v>2004</v>
      </c>
      <c r="F15" s="460" t="s">
        <v>10</v>
      </c>
      <c r="G15" s="460" t="s">
        <v>11</v>
      </c>
      <c r="H15" s="465">
        <v>86</v>
      </c>
      <c r="I15" s="347"/>
      <c r="J15" s="460">
        <v>86</v>
      </c>
      <c r="K15" s="175" t="str">
        <f>IF(AND($G15="Schüler",$C15&lt;&gt;""),"x","")</f>
        <v/>
      </c>
      <c r="L15" s="131"/>
      <c r="M15" s="473">
        <v>89</v>
      </c>
      <c r="N15" s="473">
        <v>86</v>
      </c>
      <c r="O15" s="158" t="str">
        <f>IF(AND($G15="Jugend",$C15&lt;&gt;""),"x","")</f>
        <v>x</v>
      </c>
      <c r="P15" s="397">
        <f>SUM(H15+J15+M15+N15)</f>
        <v>347</v>
      </c>
      <c r="Q15" s="16"/>
      <c r="R15" s="110"/>
      <c r="S15" s="399">
        <f>IF(I15="X",H15,0)+IF(K15="X",J15,0)+IF(O15="x",N15,0)</f>
        <v>86</v>
      </c>
      <c r="T15" s="24"/>
      <c r="U15" s="25"/>
    </row>
    <row r="16" spans="1:22" ht="12.95" customHeight="1" x14ac:dyDescent="0.25">
      <c r="B16" s="390"/>
      <c r="C16" s="459"/>
      <c r="D16" s="459"/>
      <c r="E16" s="460"/>
      <c r="F16" s="460"/>
      <c r="G16" s="460"/>
      <c r="H16" s="465"/>
      <c r="I16" s="348"/>
      <c r="J16" s="460"/>
      <c r="K16" s="183"/>
      <c r="L16" s="131"/>
      <c r="M16" s="473"/>
      <c r="N16" s="473"/>
      <c r="O16" s="121"/>
      <c r="P16" s="398"/>
      <c r="Q16" s="16"/>
      <c r="R16" s="110"/>
      <c r="S16" s="400"/>
      <c r="T16" s="24"/>
      <c r="U16" s="25"/>
    </row>
    <row r="17" spans="2:21" s="97" customFormat="1" ht="9" customHeight="1" x14ac:dyDescent="0.5">
      <c r="B17" s="103"/>
      <c r="C17" s="349"/>
      <c r="D17" s="349"/>
      <c r="E17" s="350"/>
      <c r="F17" s="350"/>
      <c r="G17" s="350"/>
      <c r="H17" s="351"/>
      <c r="I17" s="352"/>
      <c r="J17" s="353"/>
      <c r="K17" s="184"/>
      <c r="L17" s="131"/>
      <c r="M17" s="232"/>
      <c r="N17" s="232"/>
      <c r="O17" s="122"/>
      <c r="P17" s="104"/>
      <c r="Q17" s="111"/>
      <c r="R17" s="112"/>
      <c r="S17" s="113"/>
      <c r="T17" s="105"/>
      <c r="U17" s="106"/>
    </row>
    <row r="18" spans="2:21" ht="12.95" customHeight="1" x14ac:dyDescent="0.25">
      <c r="B18" s="401" t="s">
        <v>16</v>
      </c>
      <c r="C18" s="459" t="s">
        <v>254</v>
      </c>
      <c r="D18" s="459" t="s">
        <v>255</v>
      </c>
      <c r="E18" s="460">
        <v>2004</v>
      </c>
      <c r="F18" s="460" t="s">
        <v>10</v>
      </c>
      <c r="G18" s="460" t="s">
        <v>11</v>
      </c>
      <c r="H18" s="465">
        <v>86</v>
      </c>
      <c r="I18" s="347"/>
      <c r="J18" s="460">
        <v>87</v>
      </c>
      <c r="K18" s="175" t="str">
        <f>IF(AND($G18="Schüler",$C18&lt;&gt;""),"x","")</f>
        <v/>
      </c>
      <c r="L18" s="131"/>
      <c r="M18" s="473">
        <v>87</v>
      </c>
      <c r="N18" s="473">
        <v>77</v>
      </c>
      <c r="O18" s="158" t="str">
        <f>IF(AND($G18="Jugend",$C18&lt;&gt;""),"x","")</f>
        <v>x</v>
      </c>
      <c r="P18" s="397">
        <f>SUM(H18+J18+M18+N18)</f>
        <v>337</v>
      </c>
      <c r="Q18" s="16"/>
      <c r="R18" s="110"/>
      <c r="S18" s="399">
        <f>IF(I18="X",H18,0)+IF(K18="X",J18,0)+IF(O18="x",N18,0)</f>
        <v>77</v>
      </c>
      <c r="T18" s="24"/>
      <c r="U18" s="25"/>
    </row>
    <row r="19" spans="2:21" ht="12.95" customHeight="1" x14ac:dyDescent="0.25">
      <c r="B19" s="401"/>
      <c r="C19" s="459"/>
      <c r="D19" s="459"/>
      <c r="E19" s="460"/>
      <c r="F19" s="460"/>
      <c r="G19" s="460"/>
      <c r="H19" s="465"/>
      <c r="I19" s="348"/>
      <c r="J19" s="460"/>
      <c r="K19" s="183"/>
      <c r="L19" s="131"/>
      <c r="M19" s="473"/>
      <c r="N19" s="473"/>
      <c r="O19" s="121"/>
      <c r="P19" s="398"/>
      <c r="Q19" s="16"/>
      <c r="R19" s="110"/>
      <c r="S19" s="400"/>
      <c r="T19" s="24"/>
      <c r="U19" s="25"/>
    </row>
    <row r="20" spans="2:21" s="97" customFormat="1" ht="9" customHeight="1" x14ac:dyDescent="0.5">
      <c r="B20" s="103"/>
      <c r="C20" s="349"/>
      <c r="D20" s="349"/>
      <c r="E20" s="350"/>
      <c r="F20" s="350"/>
      <c r="G20" s="350"/>
      <c r="H20" s="351"/>
      <c r="I20" s="352"/>
      <c r="J20" s="353"/>
      <c r="K20" s="184"/>
      <c r="L20" s="131"/>
      <c r="M20" s="232"/>
      <c r="N20" s="232"/>
      <c r="O20" s="122"/>
      <c r="P20" s="104"/>
      <c r="Q20" s="111"/>
      <c r="R20" s="112"/>
      <c r="S20" s="113"/>
      <c r="T20" s="105"/>
      <c r="U20" s="106"/>
    </row>
    <row r="21" spans="2:21" ht="12.95" customHeight="1" x14ac:dyDescent="0.25">
      <c r="B21" s="390" t="s">
        <v>17</v>
      </c>
      <c r="C21" s="459" t="s">
        <v>256</v>
      </c>
      <c r="D21" s="459" t="s">
        <v>257</v>
      </c>
      <c r="E21" s="460">
        <v>2003</v>
      </c>
      <c r="F21" s="460" t="s">
        <v>10</v>
      </c>
      <c r="G21" s="460" t="s">
        <v>11</v>
      </c>
      <c r="H21" s="465">
        <v>82</v>
      </c>
      <c r="I21" s="347"/>
      <c r="J21" s="460">
        <v>90</v>
      </c>
      <c r="K21" s="175" t="str">
        <f>IF(AND($G21="Schüler",$C21&lt;&gt;""),"x","")</f>
        <v/>
      </c>
      <c r="L21" s="131"/>
      <c r="M21" s="473">
        <v>81</v>
      </c>
      <c r="N21" s="473">
        <v>89</v>
      </c>
      <c r="O21" s="158" t="str">
        <f>IF(AND($G21="Jugend",$C21&lt;&gt;""),"x","")</f>
        <v>x</v>
      </c>
      <c r="P21" s="397">
        <f>SUM(H21+J21+M21+N21)</f>
        <v>342</v>
      </c>
      <c r="Q21" s="16"/>
      <c r="R21" s="110"/>
      <c r="S21" s="399">
        <f>IF(I21="X",H21,0)+IF(K21="X",J21,0)+IF(O21="x",N21,0)</f>
        <v>89</v>
      </c>
      <c r="T21" s="24"/>
      <c r="U21" s="25"/>
    </row>
    <row r="22" spans="2:21" ht="12.95" customHeight="1" x14ac:dyDescent="0.25">
      <c r="B22" s="390"/>
      <c r="C22" s="459"/>
      <c r="D22" s="459"/>
      <c r="E22" s="460"/>
      <c r="F22" s="460"/>
      <c r="G22" s="460"/>
      <c r="H22" s="465"/>
      <c r="I22" s="348"/>
      <c r="J22" s="460"/>
      <c r="K22" s="183"/>
      <c r="L22" s="131"/>
      <c r="M22" s="473"/>
      <c r="N22" s="473"/>
      <c r="O22" s="121"/>
      <c r="P22" s="398"/>
      <c r="Q22" s="16"/>
      <c r="R22" s="110"/>
      <c r="S22" s="400"/>
      <c r="T22" s="24"/>
      <c r="U22" s="25"/>
    </row>
    <row r="23" spans="2:21" s="97" customFormat="1" ht="9" customHeight="1" x14ac:dyDescent="0.5">
      <c r="B23" s="103"/>
      <c r="C23" s="349"/>
      <c r="D23" s="349"/>
      <c r="E23" s="350"/>
      <c r="F23" s="350"/>
      <c r="G23" s="350"/>
      <c r="H23" s="351"/>
      <c r="I23" s="352"/>
      <c r="J23" s="353"/>
      <c r="K23" s="184"/>
      <c r="L23" s="131"/>
      <c r="M23" s="232"/>
      <c r="N23" s="232"/>
      <c r="O23" s="122"/>
      <c r="P23" s="104"/>
      <c r="Q23" s="111"/>
      <c r="R23" s="112"/>
      <c r="S23" s="113"/>
      <c r="T23" s="105"/>
      <c r="U23" s="106"/>
    </row>
    <row r="24" spans="2:21" ht="12.95" customHeight="1" x14ac:dyDescent="0.25">
      <c r="B24" s="390" t="s">
        <v>18</v>
      </c>
      <c r="C24" s="459" t="s">
        <v>247</v>
      </c>
      <c r="D24" s="459" t="s">
        <v>258</v>
      </c>
      <c r="E24" s="460">
        <v>2006</v>
      </c>
      <c r="F24" s="460" t="s">
        <v>10</v>
      </c>
      <c r="G24" s="460" t="s">
        <v>29</v>
      </c>
      <c r="H24" s="465">
        <v>85</v>
      </c>
      <c r="I24" s="347"/>
      <c r="J24" s="460">
        <v>92</v>
      </c>
      <c r="K24" s="175" t="str">
        <f>IF(AND($G24="Schüler",$C24&lt;&gt;""),"x","")</f>
        <v>x</v>
      </c>
      <c r="L24" s="131"/>
      <c r="M24" s="469"/>
      <c r="N24" s="469"/>
      <c r="O24" s="158" t="str">
        <f>IF(AND($G24="Jugend",$C24&lt;&gt;""),"x","")</f>
        <v/>
      </c>
      <c r="P24" s="397">
        <f>SUM(H24+J24+M24+N24)</f>
        <v>177</v>
      </c>
      <c r="Q24" s="16"/>
      <c r="R24" s="110"/>
      <c r="S24" s="399">
        <f>IF(I24="X",H24,0)+IF(K24="X",J24,0)+IF(O24="x",N24,0)</f>
        <v>92</v>
      </c>
      <c r="T24" s="24"/>
      <c r="U24" s="25"/>
    </row>
    <row r="25" spans="2:21" ht="12.95" customHeight="1" x14ac:dyDescent="0.25">
      <c r="B25" s="390"/>
      <c r="C25" s="459"/>
      <c r="D25" s="459"/>
      <c r="E25" s="460"/>
      <c r="F25" s="460"/>
      <c r="G25" s="460"/>
      <c r="H25" s="465"/>
      <c r="I25" s="348"/>
      <c r="J25" s="460"/>
      <c r="K25" s="183"/>
      <c r="L25" s="131"/>
      <c r="M25" s="472"/>
      <c r="N25" s="472"/>
      <c r="O25" s="123"/>
      <c r="P25" s="398"/>
      <c r="Q25" s="16"/>
      <c r="R25" s="110"/>
      <c r="S25" s="400"/>
      <c r="T25" s="24"/>
      <c r="U25" s="25"/>
    </row>
    <row r="26" spans="2:21" s="97" customFormat="1" ht="9" customHeight="1" x14ac:dyDescent="0.5">
      <c r="B26" s="103"/>
      <c r="C26" s="349"/>
      <c r="D26" s="349"/>
      <c r="E26" s="350"/>
      <c r="F26" s="350"/>
      <c r="G26" s="350"/>
      <c r="H26" s="351"/>
      <c r="I26" s="352"/>
      <c r="J26" s="353"/>
      <c r="K26" s="184"/>
      <c r="L26" s="131"/>
      <c r="M26" s="232"/>
      <c r="N26" s="232"/>
      <c r="O26" s="124"/>
      <c r="P26" s="104"/>
      <c r="Q26" s="111"/>
      <c r="R26" s="112"/>
      <c r="S26" s="113"/>
      <c r="T26" s="105"/>
      <c r="U26" s="106"/>
    </row>
    <row r="27" spans="2:21" ht="12.95" customHeight="1" x14ac:dyDescent="0.25">
      <c r="B27" s="390" t="s">
        <v>19</v>
      </c>
      <c r="C27" s="459" t="s">
        <v>259</v>
      </c>
      <c r="D27" s="459" t="s">
        <v>260</v>
      </c>
      <c r="E27" s="460">
        <v>2005</v>
      </c>
      <c r="F27" s="460" t="s">
        <v>10</v>
      </c>
      <c r="G27" s="460" t="s">
        <v>29</v>
      </c>
      <c r="H27" s="465">
        <v>88</v>
      </c>
      <c r="I27" s="347"/>
      <c r="J27" s="460">
        <v>89</v>
      </c>
      <c r="K27" s="175" t="str">
        <f>IF(AND($G27="Schüler",$C27&lt;&gt;""),"x","")</f>
        <v>x</v>
      </c>
      <c r="L27" s="131"/>
      <c r="M27" s="469"/>
      <c r="N27" s="469"/>
      <c r="O27" s="158" t="str">
        <f>IF(AND($G27="Jugend",$C27&lt;&gt;""),"x","")</f>
        <v/>
      </c>
      <c r="P27" s="397">
        <f>SUM(H27+J27+M27+N27)</f>
        <v>177</v>
      </c>
      <c r="Q27" s="16"/>
      <c r="R27" s="110"/>
      <c r="S27" s="399">
        <f>IF(I27="X",H27,0)+IF(K27="X",J27,0)+IF(O27="x",N27,0)</f>
        <v>89</v>
      </c>
      <c r="T27" s="24"/>
      <c r="U27" s="25"/>
    </row>
    <row r="28" spans="2:21" ht="12.95" customHeight="1" x14ac:dyDescent="0.25">
      <c r="B28" s="390"/>
      <c r="C28" s="459"/>
      <c r="D28" s="459"/>
      <c r="E28" s="460"/>
      <c r="F28" s="460"/>
      <c r="G28" s="460"/>
      <c r="H28" s="465"/>
      <c r="I28" s="348"/>
      <c r="J28" s="460"/>
      <c r="K28" s="183"/>
      <c r="L28" s="131"/>
      <c r="M28" s="472"/>
      <c r="N28" s="472"/>
      <c r="O28" s="123"/>
      <c r="P28" s="398"/>
      <c r="Q28" s="16"/>
      <c r="R28" s="110"/>
      <c r="S28" s="400"/>
      <c r="T28" s="24"/>
      <c r="U28" s="25"/>
    </row>
    <row r="29" spans="2:21" s="97" customFormat="1" ht="9" customHeight="1" x14ac:dyDescent="0.5">
      <c r="B29" s="103"/>
      <c r="C29" s="239"/>
      <c r="D29" s="239"/>
      <c r="E29" s="240"/>
      <c r="F29" s="240"/>
      <c r="G29" s="240"/>
      <c r="H29" s="230"/>
      <c r="I29" s="254"/>
      <c r="J29" s="231"/>
      <c r="K29" s="184"/>
      <c r="L29" s="131"/>
      <c r="M29" s="232"/>
      <c r="N29" s="232"/>
      <c r="O29" s="124"/>
      <c r="P29" s="104"/>
      <c r="Q29" s="111"/>
      <c r="R29" s="112"/>
      <c r="S29" s="113"/>
      <c r="T29" s="105"/>
      <c r="U29" s="106"/>
    </row>
    <row r="30" spans="2:21" ht="12.95" customHeight="1" x14ac:dyDescent="0.25">
      <c r="B30" s="390" t="s">
        <v>20</v>
      </c>
      <c r="C30" s="391"/>
      <c r="D30" s="391"/>
      <c r="E30" s="392"/>
      <c r="F30" s="392"/>
      <c r="G30" s="392"/>
      <c r="H30" s="467"/>
      <c r="I30" s="149"/>
      <c r="J30" s="469"/>
      <c r="K30" s="175" t="str">
        <f>IF(AND($G30="Schüler",$C30&lt;&gt;""),"x","")</f>
        <v/>
      </c>
      <c r="L30" s="131"/>
      <c r="M30" s="469"/>
      <c r="N30" s="469"/>
      <c r="O30" s="158" t="str">
        <f>IF(AND($G30="Jugend",$C30&lt;&gt;""),"x","")</f>
        <v/>
      </c>
      <c r="P30" s="397">
        <f>SUM(H30+J30+M30+N30)</f>
        <v>0</v>
      </c>
      <c r="Q30" s="16"/>
      <c r="R30" s="110"/>
      <c r="S30" s="399">
        <f>IF(I30="X",H30,0)+IF(K30="X",J30,0)+IF(O30="x",N30,0)</f>
        <v>0</v>
      </c>
      <c r="T30" s="24"/>
      <c r="U30" s="25"/>
    </row>
    <row r="31" spans="2:21" ht="12.95" customHeight="1" x14ac:dyDescent="0.25">
      <c r="B31" s="390"/>
      <c r="C31" s="391"/>
      <c r="D31" s="391"/>
      <c r="E31" s="392"/>
      <c r="F31" s="392"/>
      <c r="G31" s="392"/>
      <c r="H31" s="471"/>
      <c r="I31" s="253"/>
      <c r="J31" s="472"/>
      <c r="K31" s="183"/>
      <c r="L31" s="131"/>
      <c r="M31" s="472"/>
      <c r="N31" s="472"/>
      <c r="O31" s="123"/>
      <c r="P31" s="398"/>
      <c r="Q31" s="16"/>
      <c r="R31" s="110"/>
      <c r="S31" s="400"/>
      <c r="T31" s="24"/>
      <c r="U31" s="25"/>
    </row>
    <row r="32" spans="2:21" s="97" customFormat="1" ht="9" customHeight="1" x14ac:dyDescent="0.65">
      <c r="B32" s="103"/>
      <c r="C32" s="239"/>
      <c r="D32" s="239"/>
      <c r="E32" s="240"/>
      <c r="F32" s="240"/>
      <c r="G32" s="240"/>
      <c r="H32" s="230"/>
      <c r="I32" s="254"/>
      <c r="J32" s="231"/>
      <c r="K32" s="184"/>
      <c r="L32" s="131"/>
      <c r="M32" s="232"/>
      <c r="N32" s="232"/>
      <c r="O32" s="124"/>
      <c r="P32" s="104"/>
      <c r="Q32" s="111"/>
      <c r="R32" s="112"/>
      <c r="S32" s="113"/>
      <c r="T32" s="105"/>
      <c r="U32" s="106"/>
    </row>
    <row r="33" spans="2:23" ht="12.95" customHeight="1" x14ac:dyDescent="0.25">
      <c r="B33" s="390" t="s">
        <v>21</v>
      </c>
      <c r="C33" s="391"/>
      <c r="D33" s="391"/>
      <c r="E33" s="392"/>
      <c r="F33" s="392"/>
      <c r="G33" s="392"/>
      <c r="H33" s="467"/>
      <c r="I33" s="149"/>
      <c r="J33" s="469"/>
      <c r="K33" s="175" t="str">
        <f>IF(AND($G33="Schüler",$C33&lt;&gt;""),"x","")</f>
        <v/>
      </c>
      <c r="L33" s="131"/>
      <c r="M33" s="469"/>
      <c r="N33" s="469"/>
      <c r="O33" s="158" t="str">
        <f>IF(AND($G33="Jugend",$C33&lt;&gt;""),"x","")</f>
        <v/>
      </c>
      <c r="P33" s="397">
        <f>SUM(H33+J33+M33+N33)</f>
        <v>0</v>
      </c>
      <c r="Q33" s="16"/>
      <c r="R33" s="110"/>
      <c r="S33" s="399">
        <f>IF(I33="X",H33,0)+IF(K33="X",J33,0)+IF(O33="x",N33,0)</f>
        <v>0</v>
      </c>
      <c r="T33" s="24"/>
      <c r="U33" s="25"/>
    </row>
    <row r="34" spans="2:23" ht="12.95" customHeight="1" thickBot="1" x14ac:dyDescent="0.3">
      <c r="B34" s="390"/>
      <c r="C34" s="391"/>
      <c r="D34" s="391"/>
      <c r="E34" s="392"/>
      <c r="F34" s="392"/>
      <c r="G34" s="392"/>
      <c r="H34" s="468"/>
      <c r="I34" s="255"/>
      <c r="J34" s="470"/>
      <c r="K34" s="203"/>
      <c r="L34" s="200"/>
      <c r="M34" s="470"/>
      <c r="N34" s="470"/>
      <c r="O34" s="190"/>
      <c r="P34" s="398"/>
      <c r="Q34" s="16"/>
      <c r="R34" s="110"/>
      <c r="S34" s="400"/>
      <c r="T34" s="24"/>
      <c r="U34" s="25"/>
    </row>
    <row r="35" spans="2:23" ht="9" customHeight="1" thickBot="1" x14ac:dyDescent="0.55000000000000004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403" t="s">
        <v>22</v>
      </c>
      <c r="C37" s="24"/>
      <c r="D37" s="38"/>
      <c r="E37" s="119" t="s">
        <v>23</v>
      </c>
      <c r="F37" s="152">
        <f>COUNTIF($F$6:$F$34,"LG")</f>
        <v>8</v>
      </c>
      <c r="G37" s="39" t="s">
        <v>41</v>
      </c>
      <c r="H37" s="21"/>
      <c r="I37" s="27"/>
      <c r="J37" s="21" t="s">
        <v>38</v>
      </c>
      <c r="K37" s="27"/>
      <c r="L37" s="21"/>
      <c r="M37" s="404">
        <f>F37*10</f>
        <v>80</v>
      </c>
      <c r="N37" s="40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403"/>
      <c r="C38" s="24"/>
      <c r="D38" s="38"/>
      <c r="E38" s="119" t="s">
        <v>24</v>
      </c>
      <c r="F38" s="152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404">
        <f>F38*20</f>
        <v>0</v>
      </c>
      <c r="N38" s="40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35"/>
      <c r="C39" s="24"/>
      <c r="D39" s="38"/>
      <c r="E39" s="236" t="s">
        <v>94</v>
      </c>
      <c r="F39" s="152">
        <f>COUNTIF($G$6:$G$34,"Schüler")</f>
        <v>2</v>
      </c>
      <c r="G39" s="237" t="s">
        <v>95</v>
      </c>
      <c r="H39" s="21"/>
      <c r="I39" s="27"/>
      <c r="J39" s="21" t="s">
        <v>38</v>
      </c>
      <c r="K39" s="27"/>
      <c r="L39" s="21"/>
      <c r="M39" s="412">
        <f>F39*5</f>
        <v>10</v>
      </c>
      <c r="N39" s="412"/>
      <c r="O39" s="27"/>
      <c r="P39" s="142"/>
      <c r="Q39" s="142"/>
      <c r="R39" s="142"/>
      <c r="S39" s="142"/>
      <c r="T39" s="238"/>
      <c r="U39" s="42"/>
      <c r="W39"/>
    </row>
    <row r="40" spans="2:23" ht="23.25" customHeight="1" thickBot="1" x14ac:dyDescent="0.3">
      <c r="B40" s="43"/>
      <c r="C40" s="229" t="str">
        <f>IF(COUNTBLANK(H6:H34)-20-(10-F37-F38)&gt;=0,"Es sind derzeit mehr Boni (Spalte F - 'LG' od. 'LP') als erste Serien (Spalte H) eingetragen!","")</f>
        <v/>
      </c>
      <c r="D40" s="21"/>
      <c r="E40" s="21"/>
      <c r="F40" s="218"/>
      <c r="G40" s="21"/>
      <c r="H40" s="21"/>
      <c r="I40" s="27"/>
      <c r="J40" s="21"/>
      <c r="K40" s="27"/>
      <c r="L40" s="21"/>
      <c r="M40" s="405">
        <f>SUM(M37:N39)</f>
        <v>90</v>
      </c>
      <c r="N40" s="405"/>
      <c r="O40" s="27"/>
      <c r="P40" s="44" t="s">
        <v>25</v>
      </c>
      <c r="Q40" s="406" t="s">
        <v>39</v>
      </c>
      <c r="R40" s="406"/>
      <c r="S40" s="45">
        <f>SUM(S6:S34)</f>
        <v>887</v>
      </c>
      <c r="T40" s="46"/>
      <c r="U40" s="47" t="s">
        <v>26</v>
      </c>
    </row>
    <row r="41" spans="2:23" ht="10.5" customHeight="1" thickTop="1" thickBot="1" x14ac:dyDescent="0.3">
      <c r="B41" s="48"/>
      <c r="C41" s="140"/>
      <c r="D41" s="140"/>
      <c r="E41" s="140"/>
      <c r="F41" s="140"/>
      <c r="G41" s="140"/>
      <c r="H41" s="140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7" t="s">
        <v>27</v>
      </c>
      <c r="F43" s="407"/>
      <c r="G43" s="407"/>
      <c r="H43" s="407"/>
      <c r="I43" s="407"/>
      <c r="J43" s="407"/>
      <c r="K43" s="407"/>
      <c r="L43" s="407"/>
      <c r="M43" s="408">
        <f>SUM(M40+S40)</f>
        <v>977</v>
      </c>
      <c r="N43" s="409"/>
      <c r="O43" s="409"/>
      <c r="P43" s="409"/>
      <c r="Q43" s="409"/>
      <c r="R43" s="409"/>
      <c r="S43" s="409"/>
      <c r="T43" s="8"/>
      <c r="U43" s="8"/>
    </row>
    <row r="44" spans="2:23" ht="12.75" customHeight="1" thickBot="1" x14ac:dyDescent="0.3">
      <c r="B44" s="11"/>
      <c r="C44" s="11"/>
      <c r="D44" s="11"/>
      <c r="E44" s="407"/>
      <c r="F44" s="407"/>
      <c r="G44" s="407"/>
      <c r="H44" s="407"/>
      <c r="I44" s="407"/>
      <c r="J44" s="407"/>
      <c r="K44" s="407"/>
      <c r="L44" s="407"/>
      <c r="M44" s="409"/>
      <c r="N44" s="409"/>
      <c r="O44" s="409"/>
      <c r="P44" s="409"/>
      <c r="Q44" s="409"/>
      <c r="R44" s="409"/>
      <c r="S44" s="409"/>
      <c r="T44" s="8"/>
      <c r="U44" s="8"/>
    </row>
    <row r="45" spans="2:23" ht="12.75" customHeight="1" thickBot="1" x14ac:dyDescent="0.3">
      <c r="B45" s="11"/>
      <c r="C45" s="11"/>
      <c r="D45" s="11"/>
      <c r="E45" s="407"/>
      <c r="F45" s="407"/>
      <c r="G45" s="407"/>
      <c r="H45" s="407"/>
      <c r="I45" s="407"/>
      <c r="J45" s="407"/>
      <c r="K45" s="407"/>
      <c r="L45" s="407"/>
      <c r="M45" s="409"/>
      <c r="N45" s="409"/>
      <c r="O45" s="409"/>
      <c r="P45" s="409"/>
      <c r="Q45" s="409"/>
      <c r="R45" s="409"/>
      <c r="S45" s="409"/>
      <c r="T45" s="8"/>
      <c r="U45" s="8"/>
    </row>
    <row r="46" spans="2:23" ht="6" customHeight="1" x14ac:dyDescent="0.25"/>
    <row r="47" spans="2:23" x14ac:dyDescent="0.2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mergeCells count="132"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B37:B38"/>
    <mergeCell ref="M37:N37"/>
    <mergeCell ref="M38:N38"/>
    <mergeCell ref="M40:N40"/>
    <mergeCell ref="Q40:R40"/>
    <mergeCell ref="E43:L45"/>
    <mergeCell ref="M43:S45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M39:N39"/>
  </mergeCells>
  <dataValidations count="4">
    <dataValidation type="list" allowBlank="1" showInputMessage="1" showErrorMessage="1" error="Nur Eingabe 'Jugend' oder Schüler' möglich!" sqref="G30:G31 G33:G34">
      <formula1>"Jugend, Schüler"</formula1>
    </dataValidation>
    <dataValidation type="list" allowBlank="1" showInputMessage="1" showErrorMessage="1" error="Nur Eingabe 'LG' oder 'LP' möglich!" sqref="F30:F31 F33:F34">
      <formula1>"LG, LP"</formula1>
    </dataValidation>
    <dataValidation type="list" allowBlank="1" showInputMessage="1" showErrorMessage="1" error="Nur Eingabe 'LG' oder 'LP' möglich!" sqref="F6:F7 F9:F10 F12:F13 F15:F16 F18:F19 F21:F22 F24:F25 F27:F28">
      <formula1>"LG,LP"</formula1>
      <formula2>0</formula2>
    </dataValidation>
    <dataValidation type="list" allowBlank="1" showInputMessage="1" showErrorMessage="1" error="Nur Eingabe 'Jugend' oder Schüler' möglich!" sqref="G6:G7 G9:G10 G12:G13 G15:G16 G18:G19 G21:G22 G24:G25 G27:G28">
      <formula1>"Jugend,Schüler"</formula1>
      <formula2>0</formula2>
    </dataValidation>
  </dataValidations>
  <pageMargins left="0.25" right="0.25" top="0.75" bottom="0.42" header="0.3" footer="0.17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90" zoomScaleNormal="90" workbookViewId="0">
      <selection activeCell="N33" sqref="N33:N34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99"/>
  </cols>
  <sheetData>
    <row r="1" spans="1:22" ht="3.75" customHeight="1" thickBot="1" x14ac:dyDescent="0.7"/>
    <row r="2" spans="1:22" s="100" customFormat="1" ht="39.75" customHeight="1" thickBot="1" x14ac:dyDescent="0.7">
      <c r="A2" s="7"/>
      <c r="B2" s="382" t="s">
        <v>99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4"/>
      <c r="V2" s="6"/>
    </row>
    <row r="3" spans="1:22" ht="22.5" customHeight="1" x14ac:dyDescent="0.65">
      <c r="B3" s="8"/>
      <c r="C3" s="8"/>
      <c r="D3" s="8"/>
      <c r="E3" s="8"/>
      <c r="F3" s="8"/>
      <c r="G3" s="8"/>
      <c r="H3" s="8"/>
      <c r="I3" s="8"/>
      <c r="J3" s="8"/>
      <c r="K3" s="118"/>
      <c r="L3" s="8"/>
      <c r="M3" s="8"/>
      <c r="N3" s="8"/>
      <c r="O3" s="118"/>
      <c r="P3" s="8"/>
      <c r="Q3" s="8"/>
      <c r="R3" s="8"/>
      <c r="S3" s="8"/>
      <c r="T3" s="8"/>
      <c r="U3" s="8"/>
      <c r="V3" s="6"/>
    </row>
    <row r="4" spans="1:22" s="101" customFormat="1" ht="32.25" customHeight="1" thickBot="1" x14ac:dyDescent="0.7">
      <c r="A4" s="6"/>
      <c r="B4" s="9" t="s">
        <v>1</v>
      </c>
      <c r="C4" s="385" t="str">
        <f ca="1">"SK "&amp;MID(CELL("Dateiname",$A$2),FIND("]",CELL("Dateiname",$A$2))+1,31)</f>
        <v>SK Recklinghausen II</v>
      </c>
      <c r="D4" s="386"/>
      <c r="E4" s="386"/>
      <c r="F4" s="387"/>
      <c r="G4" s="10"/>
      <c r="H4" s="388" t="s">
        <v>2</v>
      </c>
      <c r="I4" s="388"/>
      <c r="J4" s="388"/>
      <c r="K4" s="388"/>
      <c r="L4" s="388"/>
      <c r="M4" s="388"/>
      <c r="N4" s="388"/>
      <c r="O4" s="388"/>
      <c r="P4" s="389"/>
      <c r="Q4" s="389"/>
      <c r="R4" s="389"/>
      <c r="S4" s="389"/>
      <c r="T4" s="389"/>
      <c r="U4" s="389"/>
      <c r="V4" s="6"/>
    </row>
    <row r="5" spans="1:22" ht="35.25" customHeight="1" x14ac:dyDescent="0.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4"/>
      <c r="J5" s="16" t="s">
        <v>77</v>
      </c>
      <c r="K5" s="167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4" t="s">
        <v>40</v>
      </c>
      <c r="T5" s="19"/>
      <c r="U5" s="20"/>
    </row>
    <row r="6" spans="1:22" ht="12.95" customHeight="1" x14ac:dyDescent="0.25">
      <c r="B6" s="390" t="s">
        <v>9</v>
      </c>
      <c r="C6" s="459" t="s">
        <v>261</v>
      </c>
      <c r="D6" s="459" t="s">
        <v>211</v>
      </c>
      <c r="E6" s="460">
        <v>2004</v>
      </c>
      <c r="F6" s="460" t="s">
        <v>10</v>
      </c>
      <c r="G6" s="460" t="s">
        <v>11</v>
      </c>
      <c r="H6" s="465">
        <v>85</v>
      </c>
      <c r="I6" s="356"/>
      <c r="J6" s="460">
        <v>80</v>
      </c>
      <c r="K6" s="168" t="str">
        <f>IF(AND($G6="Schüler",$C6&lt;&gt;""),"x","")</f>
        <v/>
      </c>
      <c r="L6" s="137"/>
      <c r="M6" s="460">
        <v>84</v>
      </c>
      <c r="N6" s="460">
        <v>83</v>
      </c>
      <c r="O6" s="159" t="str">
        <f>IF(AND($G6="Jugend",$C6&lt;&gt;""),"x","")</f>
        <v>x</v>
      </c>
      <c r="P6" s="397">
        <f>SUM(H6+J6+M6+N6)</f>
        <v>332</v>
      </c>
      <c r="Q6" s="28"/>
      <c r="R6" s="107"/>
      <c r="S6" s="399">
        <f>IF(I6="X",H6,0)+IF(K6="X",J6,0)+IF(O6="x",N6,0)</f>
        <v>83</v>
      </c>
      <c r="T6" s="24"/>
      <c r="U6" s="25"/>
    </row>
    <row r="7" spans="1:22" ht="12.95" customHeight="1" x14ac:dyDescent="0.25">
      <c r="B7" s="390"/>
      <c r="C7" s="459"/>
      <c r="D7" s="459"/>
      <c r="E7" s="460"/>
      <c r="F7" s="460"/>
      <c r="G7" s="460"/>
      <c r="H7" s="465"/>
      <c r="I7" s="357"/>
      <c r="J7" s="460"/>
      <c r="K7" s="169"/>
      <c r="L7" s="137"/>
      <c r="M7" s="460"/>
      <c r="N7" s="460"/>
      <c r="O7" s="123"/>
      <c r="P7" s="398"/>
      <c r="Q7" s="28"/>
      <c r="R7" s="107"/>
      <c r="S7" s="400"/>
      <c r="T7" s="24"/>
      <c r="U7" s="25"/>
    </row>
    <row r="8" spans="1:22" s="97" customFormat="1" ht="9" customHeight="1" x14ac:dyDescent="0.5">
      <c r="B8" s="103"/>
      <c r="C8" s="349"/>
      <c r="D8" s="349"/>
      <c r="E8" s="350"/>
      <c r="F8" s="350"/>
      <c r="G8" s="350"/>
      <c r="H8" s="358"/>
      <c r="I8" s="350"/>
      <c r="J8" s="355"/>
      <c r="K8" s="165"/>
      <c r="L8" s="137"/>
      <c r="M8" s="355"/>
      <c r="N8" s="355"/>
      <c r="O8" s="132"/>
      <c r="P8" s="104"/>
      <c r="Q8" s="104"/>
      <c r="R8" s="108"/>
      <c r="S8" s="109"/>
      <c r="T8" s="105"/>
      <c r="U8" s="106"/>
    </row>
    <row r="9" spans="1:22" ht="12.95" customHeight="1" x14ac:dyDescent="0.25">
      <c r="B9" s="390" t="s">
        <v>12</v>
      </c>
      <c r="C9" s="459" t="s">
        <v>262</v>
      </c>
      <c r="D9" s="459" t="s">
        <v>263</v>
      </c>
      <c r="E9" s="460">
        <v>2004</v>
      </c>
      <c r="F9" s="460" t="s">
        <v>10</v>
      </c>
      <c r="G9" s="460" t="s">
        <v>11</v>
      </c>
      <c r="H9" s="465">
        <v>72</v>
      </c>
      <c r="I9" s="356"/>
      <c r="J9" s="460">
        <v>59</v>
      </c>
      <c r="K9" s="168" t="str">
        <f>IF(AND($G9="Schüler",$C9&lt;&gt;""),"x","")</f>
        <v/>
      </c>
      <c r="L9" s="137"/>
      <c r="M9" s="460">
        <v>57</v>
      </c>
      <c r="N9" s="460">
        <v>63</v>
      </c>
      <c r="O9" s="159" t="str">
        <f>IF(AND($G9="Jugend",$C9&lt;&gt;""),"x","")</f>
        <v>x</v>
      </c>
      <c r="P9" s="397">
        <f>SUM(H9+J9+M9+N9)</f>
        <v>251</v>
      </c>
      <c r="Q9" s="28"/>
      <c r="R9" s="107"/>
      <c r="S9" s="399">
        <f>IF(I9="X",H9,0)+IF(K9="X",J9,0)+IF(O9="x",N9,0)</f>
        <v>63</v>
      </c>
      <c r="T9" s="24"/>
      <c r="U9" s="25"/>
    </row>
    <row r="10" spans="1:22" ht="12.95" customHeight="1" x14ac:dyDescent="0.25">
      <c r="B10" s="390"/>
      <c r="C10" s="459"/>
      <c r="D10" s="459"/>
      <c r="E10" s="460"/>
      <c r="F10" s="460"/>
      <c r="G10" s="460"/>
      <c r="H10" s="465"/>
      <c r="I10" s="357"/>
      <c r="J10" s="460"/>
      <c r="K10" s="170"/>
      <c r="L10" s="137"/>
      <c r="M10" s="460"/>
      <c r="N10" s="460"/>
      <c r="O10" s="123"/>
      <c r="P10" s="398"/>
      <c r="Q10" s="28"/>
      <c r="R10" s="107"/>
      <c r="S10" s="400"/>
      <c r="T10" s="24"/>
      <c r="U10" s="25"/>
    </row>
    <row r="11" spans="1:22" s="97" customFormat="1" ht="9" customHeight="1" x14ac:dyDescent="0.5">
      <c r="B11" s="103"/>
      <c r="C11" s="349"/>
      <c r="D11" s="349"/>
      <c r="E11" s="350"/>
      <c r="F11" s="350"/>
      <c r="G11" s="350"/>
      <c r="H11" s="358"/>
      <c r="I11" s="350"/>
      <c r="J11" s="355"/>
      <c r="K11" s="165"/>
      <c r="L11" s="137"/>
      <c r="M11" s="355"/>
      <c r="N11" s="355"/>
      <c r="O11" s="132"/>
      <c r="P11" s="104"/>
      <c r="Q11" s="104"/>
      <c r="R11" s="108"/>
      <c r="S11" s="109"/>
      <c r="T11" s="105"/>
      <c r="U11" s="106"/>
    </row>
    <row r="12" spans="1:22" ht="12.95" customHeight="1" x14ac:dyDescent="0.25">
      <c r="B12" s="390" t="s">
        <v>13</v>
      </c>
      <c r="C12" s="459" t="s">
        <v>264</v>
      </c>
      <c r="D12" s="459" t="s">
        <v>265</v>
      </c>
      <c r="E12" s="460">
        <v>2004</v>
      </c>
      <c r="F12" s="460" t="s">
        <v>10</v>
      </c>
      <c r="G12" s="460" t="s">
        <v>11</v>
      </c>
      <c r="H12" s="465">
        <v>80</v>
      </c>
      <c r="I12" s="356"/>
      <c r="J12" s="460">
        <v>84</v>
      </c>
      <c r="K12" s="168" t="str">
        <f>IF(AND($G12="Schüler",$C12&lt;&gt;""),"x","")</f>
        <v/>
      </c>
      <c r="L12" s="137"/>
      <c r="M12" s="460">
        <v>86</v>
      </c>
      <c r="N12" s="460">
        <v>84</v>
      </c>
      <c r="O12" s="159" t="str">
        <f>IF(AND($G12="Jugend",$C12&lt;&gt;""),"x","")</f>
        <v>x</v>
      </c>
      <c r="P12" s="397">
        <f>SUM(H12+J12+M12+N12)</f>
        <v>334</v>
      </c>
      <c r="Q12" s="28"/>
      <c r="R12" s="107"/>
      <c r="S12" s="399">
        <f>IF(I12="X",H12,0)+IF(K12="X",J12,0)+IF(O12="x",N12,0)</f>
        <v>84</v>
      </c>
      <c r="T12" s="24"/>
      <c r="U12" s="25"/>
    </row>
    <row r="13" spans="1:22" ht="12.95" customHeight="1" x14ac:dyDescent="0.25">
      <c r="B13" s="390"/>
      <c r="C13" s="459"/>
      <c r="D13" s="459"/>
      <c r="E13" s="460"/>
      <c r="F13" s="460"/>
      <c r="G13" s="460"/>
      <c r="H13" s="465"/>
      <c r="I13" s="357"/>
      <c r="J13" s="460"/>
      <c r="K13" s="169"/>
      <c r="L13" s="137"/>
      <c r="M13" s="460"/>
      <c r="N13" s="460"/>
      <c r="O13" s="123"/>
      <c r="P13" s="398"/>
      <c r="Q13" s="28"/>
      <c r="R13" s="107"/>
      <c r="S13" s="400"/>
      <c r="T13" s="24"/>
      <c r="U13" s="25"/>
    </row>
    <row r="14" spans="1:22" s="97" customFormat="1" ht="9" customHeight="1" x14ac:dyDescent="0.5">
      <c r="B14" s="103"/>
      <c r="C14" s="349"/>
      <c r="D14" s="349"/>
      <c r="E14" s="350"/>
      <c r="F14" s="350"/>
      <c r="G14" s="350"/>
      <c r="H14" s="358"/>
      <c r="I14" s="350"/>
      <c r="J14" s="355"/>
      <c r="K14" s="165"/>
      <c r="L14" s="137"/>
      <c r="M14" s="355"/>
      <c r="N14" s="355"/>
      <c r="O14" s="132"/>
      <c r="P14" s="104"/>
      <c r="Q14" s="104"/>
      <c r="R14" s="108"/>
      <c r="S14" s="109"/>
      <c r="T14" s="105"/>
      <c r="U14" s="106"/>
    </row>
    <row r="15" spans="1:22" ht="12.95" customHeight="1" x14ac:dyDescent="0.25">
      <c r="B15" s="390" t="s">
        <v>14</v>
      </c>
      <c r="C15" s="459" t="s">
        <v>266</v>
      </c>
      <c r="D15" s="459" t="s">
        <v>221</v>
      </c>
      <c r="E15" s="460">
        <v>2004</v>
      </c>
      <c r="F15" s="460" t="s">
        <v>10</v>
      </c>
      <c r="G15" s="460" t="s">
        <v>11</v>
      </c>
      <c r="H15" s="465">
        <v>88</v>
      </c>
      <c r="I15" s="356" t="s">
        <v>156</v>
      </c>
      <c r="J15" s="460">
        <v>84</v>
      </c>
      <c r="K15" s="168" t="str">
        <f>IF(AND($G15="Schüler",$C15&lt;&gt;""),"x","")</f>
        <v/>
      </c>
      <c r="L15" s="137"/>
      <c r="M15" s="460">
        <v>75</v>
      </c>
      <c r="N15" s="460">
        <v>80</v>
      </c>
      <c r="O15" s="159" t="str">
        <f>IF(AND($G15="Jugend",$C15&lt;&gt;""),"x","")</f>
        <v>x</v>
      </c>
      <c r="P15" s="397">
        <f>SUM(H15+J15+M15+N15)</f>
        <v>327</v>
      </c>
      <c r="Q15" s="28"/>
      <c r="R15" s="107"/>
      <c r="S15" s="399">
        <f>IF(I15="X",H15,0)+IF(K15="X",J15,0)+IF(O15="x",N15,0)</f>
        <v>168</v>
      </c>
      <c r="T15" s="24"/>
      <c r="U15" s="25"/>
    </row>
    <row r="16" spans="1:22" ht="12.95" customHeight="1" x14ac:dyDescent="0.25">
      <c r="B16" s="390"/>
      <c r="C16" s="459"/>
      <c r="D16" s="459"/>
      <c r="E16" s="460"/>
      <c r="F16" s="460"/>
      <c r="G16" s="460"/>
      <c r="H16" s="465"/>
      <c r="I16" s="357"/>
      <c r="J16" s="460"/>
      <c r="K16" s="169"/>
      <c r="L16" s="137"/>
      <c r="M16" s="460"/>
      <c r="N16" s="460"/>
      <c r="O16" s="123"/>
      <c r="P16" s="398"/>
      <c r="Q16" s="28"/>
      <c r="R16" s="107"/>
      <c r="S16" s="400"/>
      <c r="T16" s="24"/>
      <c r="U16" s="25"/>
    </row>
    <row r="17" spans="2:21" s="97" customFormat="1" ht="9" customHeight="1" x14ac:dyDescent="0.5">
      <c r="B17" s="103"/>
      <c r="C17" s="349"/>
      <c r="D17" s="349"/>
      <c r="E17" s="350"/>
      <c r="F17" s="350"/>
      <c r="G17" s="350"/>
      <c r="H17" s="358"/>
      <c r="I17" s="350"/>
      <c r="J17" s="355"/>
      <c r="K17" s="165"/>
      <c r="L17" s="137"/>
      <c r="M17" s="129"/>
      <c r="N17" s="129"/>
      <c r="O17" s="132"/>
      <c r="P17" s="104"/>
      <c r="Q17" s="104"/>
      <c r="R17" s="108"/>
      <c r="S17" s="109"/>
      <c r="T17" s="105"/>
      <c r="U17" s="106"/>
    </row>
    <row r="18" spans="2:21" ht="12.95" customHeight="1" x14ac:dyDescent="0.25">
      <c r="B18" s="401" t="s">
        <v>16</v>
      </c>
      <c r="C18" s="459" t="s">
        <v>267</v>
      </c>
      <c r="D18" s="459" t="s">
        <v>130</v>
      </c>
      <c r="E18" s="460">
        <v>2007</v>
      </c>
      <c r="F18" s="460" t="s">
        <v>10</v>
      </c>
      <c r="G18" s="460" t="s">
        <v>29</v>
      </c>
      <c r="H18" s="465">
        <v>56</v>
      </c>
      <c r="I18" s="356"/>
      <c r="J18" s="460">
        <v>54</v>
      </c>
      <c r="K18" s="168" t="str">
        <f>IF(AND($G18="Schüler",$C18&lt;&gt;""),"x","")</f>
        <v>x</v>
      </c>
      <c r="L18" s="137"/>
      <c r="M18" s="415"/>
      <c r="N18" s="415"/>
      <c r="O18" s="159" t="str">
        <f>IF(AND($G18="Jugend",$C18&lt;&gt;""),"x","")</f>
        <v/>
      </c>
      <c r="P18" s="397">
        <f>SUM(H18+J18+M18+N18)</f>
        <v>110</v>
      </c>
      <c r="Q18" s="28"/>
      <c r="R18" s="107"/>
      <c r="S18" s="399">
        <f>IF(I18="X",H18,0)+IF(K18="X",J18,0)+IF(O18="x",N18,0)</f>
        <v>54</v>
      </c>
      <c r="T18" s="24"/>
      <c r="U18" s="25"/>
    </row>
    <row r="19" spans="2:21" ht="12.95" customHeight="1" x14ac:dyDescent="0.25">
      <c r="B19" s="401"/>
      <c r="C19" s="459"/>
      <c r="D19" s="459"/>
      <c r="E19" s="460"/>
      <c r="F19" s="460"/>
      <c r="G19" s="460"/>
      <c r="H19" s="465"/>
      <c r="I19" s="357"/>
      <c r="J19" s="460"/>
      <c r="K19" s="169"/>
      <c r="L19" s="137"/>
      <c r="M19" s="416"/>
      <c r="N19" s="416"/>
      <c r="O19" s="123"/>
      <c r="P19" s="398"/>
      <c r="Q19" s="28"/>
      <c r="R19" s="107"/>
      <c r="S19" s="400"/>
      <c r="T19" s="24"/>
      <c r="U19" s="25"/>
    </row>
    <row r="20" spans="2:21" s="97" customFormat="1" ht="9" customHeight="1" x14ac:dyDescent="0.5">
      <c r="B20" s="103"/>
      <c r="C20" s="349"/>
      <c r="D20" s="349"/>
      <c r="E20" s="350"/>
      <c r="F20" s="350"/>
      <c r="G20" s="350"/>
      <c r="H20" s="358"/>
      <c r="I20" s="350"/>
      <c r="J20" s="355"/>
      <c r="K20" s="165"/>
      <c r="L20" s="137"/>
      <c r="M20" s="129"/>
      <c r="N20" s="129"/>
      <c r="O20" s="132"/>
      <c r="P20" s="104"/>
      <c r="Q20" s="104"/>
      <c r="R20" s="108"/>
      <c r="S20" s="109"/>
      <c r="T20" s="105"/>
      <c r="U20" s="106"/>
    </row>
    <row r="21" spans="2:21" ht="12.95" customHeight="1" x14ac:dyDescent="0.25">
      <c r="B21" s="390" t="s">
        <v>17</v>
      </c>
      <c r="C21" s="459" t="s">
        <v>268</v>
      </c>
      <c r="D21" s="459" t="s">
        <v>269</v>
      </c>
      <c r="E21" s="460">
        <v>2005</v>
      </c>
      <c r="F21" s="460" t="s">
        <v>10</v>
      </c>
      <c r="G21" s="460" t="s">
        <v>29</v>
      </c>
      <c r="H21" s="465">
        <v>80</v>
      </c>
      <c r="I21" s="356"/>
      <c r="J21" s="460">
        <v>88</v>
      </c>
      <c r="K21" s="168" t="str">
        <f>IF(AND($G21="Schüler",$C21&lt;&gt;""),"x","")</f>
        <v>x</v>
      </c>
      <c r="L21" s="137"/>
      <c r="M21" s="415"/>
      <c r="N21" s="415"/>
      <c r="O21" s="159" t="str">
        <f>IF(AND($G21="Jugend",$C21&lt;&gt;""),"x","")</f>
        <v/>
      </c>
      <c r="P21" s="397">
        <f>SUM(H21+J21+M21+N21)</f>
        <v>168</v>
      </c>
      <c r="Q21" s="28"/>
      <c r="R21" s="107"/>
      <c r="S21" s="399">
        <f>IF(I21="X",H21,0)+IF(K21="X",J21,0)+IF(O21="x",N21,0)</f>
        <v>88</v>
      </c>
      <c r="T21" s="24"/>
      <c r="U21" s="25"/>
    </row>
    <row r="22" spans="2:21" ht="12.95" customHeight="1" x14ac:dyDescent="0.25">
      <c r="B22" s="390"/>
      <c r="C22" s="459"/>
      <c r="D22" s="459"/>
      <c r="E22" s="460"/>
      <c r="F22" s="460"/>
      <c r="G22" s="460"/>
      <c r="H22" s="465"/>
      <c r="I22" s="357"/>
      <c r="J22" s="460"/>
      <c r="K22" s="169"/>
      <c r="L22" s="137"/>
      <c r="M22" s="416"/>
      <c r="N22" s="416"/>
      <c r="O22" s="123"/>
      <c r="P22" s="398"/>
      <c r="Q22" s="28"/>
      <c r="R22" s="107"/>
      <c r="S22" s="400"/>
      <c r="T22" s="24"/>
      <c r="U22" s="25"/>
    </row>
    <row r="23" spans="2:21" s="97" customFormat="1" ht="9" customHeight="1" x14ac:dyDescent="0.5">
      <c r="B23" s="103"/>
      <c r="C23" s="349"/>
      <c r="D23" s="349"/>
      <c r="E23" s="350"/>
      <c r="F23" s="350"/>
      <c r="G23" s="350"/>
      <c r="H23" s="358"/>
      <c r="I23" s="350"/>
      <c r="J23" s="355"/>
      <c r="K23" s="165"/>
      <c r="L23" s="137"/>
      <c r="M23" s="129"/>
      <c r="N23" s="129"/>
      <c r="O23" s="132"/>
      <c r="P23" s="104"/>
      <c r="Q23" s="104"/>
      <c r="R23" s="108"/>
      <c r="S23" s="109"/>
      <c r="T23" s="105"/>
      <c r="U23" s="106"/>
    </row>
    <row r="24" spans="2:21" ht="12.95" customHeight="1" x14ac:dyDescent="0.25">
      <c r="B24" s="390" t="s">
        <v>18</v>
      </c>
      <c r="C24" s="459" t="s">
        <v>270</v>
      </c>
      <c r="D24" s="459" t="s">
        <v>141</v>
      </c>
      <c r="E24" s="460">
        <v>2005</v>
      </c>
      <c r="F24" s="460" t="s">
        <v>10</v>
      </c>
      <c r="G24" s="460" t="s">
        <v>29</v>
      </c>
      <c r="H24" s="465">
        <v>92</v>
      </c>
      <c r="I24" s="356" t="s">
        <v>156</v>
      </c>
      <c r="J24" s="460">
        <v>89</v>
      </c>
      <c r="K24" s="168" t="str">
        <f>IF(AND($G24="Schüler",$C24&lt;&gt;""),"x","")</f>
        <v>x</v>
      </c>
      <c r="L24" s="137"/>
      <c r="M24" s="415"/>
      <c r="N24" s="415"/>
      <c r="O24" s="159" t="str">
        <f>IF(AND($G24="Jugend",$C24&lt;&gt;""),"x","")</f>
        <v/>
      </c>
      <c r="P24" s="397">
        <f>SUM(H24+J24+M24+N24)</f>
        <v>181</v>
      </c>
      <c r="Q24" s="28"/>
      <c r="R24" s="107"/>
      <c r="S24" s="399">
        <f>IF(I24="X",H24,0)+IF(K24="X",J24,0)+IF(O24="x",N24,0)</f>
        <v>181</v>
      </c>
      <c r="T24" s="24"/>
      <c r="U24" s="25"/>
    </row>
    <row r="25" spans="2:21" ht="12.95" customHeight="1" x14ac:dyDescent="0.25">
      <c r="B25" s="390"/>
      <c r="C25" s="459"/>
      <c r="D25" s="459"/>
      <c r="E25" s="460"/>
      <c r="F25" s="460"/>
      <c r="G25" s="460"/>
      <c r="H25" s="465"/>
      <c r="I25" s="357"/>
      <c r="J25" s="460"/>
      <c r="K25" s="169"/>
      <c r="L25" s="137"/>
      <c r="M25" s="416"/>
      <c r="N25" s="416"/>
      <c r="O25" s="123"/>
      <c r="P25" s="398"/>
      <c r="Q25" s="28"/>
      <c r="R25" s="107"/>
      <c r="S25" s="400"/>
      <c r="T25" s="24"/>
      <c r="U25" s="25"/>
    </row>
    <row r="26" spans="2:21" s="97" customFormat="1" ht="9" customHeight="1" x14ac:dyDescent="0.5">
      <c r="B26" s="103"/>
      <c r="C26" s="349"/>
      <c r="D26" s="349"/>
      <c r="E26" s="350"/>
      <c r="F26" s="350"/>
      <c r="G26" s="350"/>
      <c r="H26" s="358"/>
      <c r="I26" s="350"/>
      <c r="J26" s="355"/>
      <c r="K26" s="165"/>
      <c r="L26" s="137"/>
      <c r="M26" s="129"/>
      <c r="N26" s="129"/>
      <c r="O26" s="136"/>
      <c r="P26" s="104"/>
      <c r="Q26" s="104"/>
      <c r="R26" s="108"/>
      <c r="S26" s="109"/>
      <c r="T26" s="105"/>
      <c r="U26" s="106"/>
    </row>
    <row r="27" spans="2:21" ht="12.95" customHeight="1" x14ac:dyDescent="0.25">
      <c r="B27" s="390" t="s">
        <v>19</v>
      </c>
      <c r="C27" s="459" t="s">
        <v>271</v>
      </c>
      <c r="D27" s="459" t="s">
        <v>272</v>
      </c>
      <c r="E27" s="460">
        <v>2006</v>
      </c>
      <c r="F27" s="460" t="s">
        <v>10</v>
      </c>
      <c r="G27" s="460" t="s">
        <v>29</v>
      </c>
      <c r="H27" s="465">
        <v>58</v>
      </c>
      <c r="I27" s="356"/>
      <c r="J27" s="460">
        <v>65</v>
      </c>
      <c r="K27" s="168" t="str">
        <f>IF(AND($G27="Schüler",$C27&lt;&gt;""),"x","")</f>
        <v>x</v>
      </c>
      <c r="L27" s="137"/>
      <c r="M27" s="415"/>
      <c r="N27" s="415"/>
      <c r="O27" s="159" t="str">
        <f>IF(AND($G27="Jugend",$C27&lt;&gt;""),"x","")</f>
        <v/>
      </c>
      <c r="P27" s="397">
        <f>SUM(H27+J27+M27+N27)</f>
        <v>123</v>
      </c>
      <c r="Q27" s="28"/>
      <c r="R27" s="107"/>
      <c r="S27" s="399">
        <f>IF(I27="X",H27,0)+IF(K27="X",J27,0)+IF(O27="x",N27,0)</f>
        <v>65</v>
      </c>
      <c r="T27" s="24"/>
      <c r="U27" s="25"/>
    </row>
    <row r="28" spans="2:21" ht="12.95" customHeight="1" x14ac:dyDescent="0.25">
      <c r="B28" s="390"/>
      <c r="C28" s="459"/>
      <c r="D28" s="459"/>
      <c r="E28" s="460"/>
      <c r="F28" s="460"/>
      <c r="G28" s="460"/>
      <c r="H28" s="465"/>
      <c r="I28" s="357"/>
      <c r="J28" s="460"/>
      <c r="K28" s="169"/>
      <c r="L28" s="137"/>
      <c r="M28" s="416"/>
      <c r="N28" s="416"/>
      <c r="O28" s="123"/>
      <c r="P28" s="398"/>
      <c r="Q28" s="28"/>
      <c r="R28" s="107"/>
      <c r="S28" s="400"/>
      <c r="T28" s="24"/>
      <c r="U28" s="25"/>
    </row>
    <row r="29" spans="2:21" s="97" customFormat="1" ht="9" customHeight="1" x14ac:dyDescent="0.5">
      <c r="B29" s="103"/>
      <c r="C29" s="349"/>
      <c r="D29" s="349"/>
      <c r="E29" s="350"/>
      <c r="F29" s="350"/>
      <c r="G29" s="350"/>
      <c r="H29" s="358"/>
      <c r="I29" s="350"/>
      <c r="J29" s="355"/>
      <c r="K29" s="165"/>
      <c r="L29" s="137"/>
      <c r="M29" s="129"/>
      <c r="N29" s="129"/>
      <c r="O29" s="132"/>
      <c r="P29" s="104"/>
      <c r="Q29" s="104"/>
      <c r="R29" s="108"/>
      <c r="S29" s="109"/>
      <c r="T29" s="105"/>
      <c r="U29" s="106"/>
    </row>
    <row r="30" spans="2:21" ht="12.95" customHeight="1" x14ac:dyDescent="0.25">
      <c r="B30" s="390" t="s">
        <v>20</v>
      </c>
      <c r="C30" s="459"/>
      <c r="D30" s="459"/>
      <c r="E30" s="460"/>
      <c r="F30" s="460"/>
      <c r="G30" s="460"/>
      <c r="H30" s="465"/>
      <c r="I30" s="356"/>
      <c r="J30" s="460"/>
      <c r="K30" s="168" t="str">
        <f>IF(AND($G30="Schüler",$C30&lt;&gt;""),"x","")</f>
        <v/>
      </c>
      <c r="L30" s="137"/>
      <c r="M30" s="415"/>
      <c r="N30" s="415"/>
      <c r="O30" s="159" t="str">
        <f>IF(AND($G30="Jugend",$C30&lt;&gt;""),"x","")</f>
        <v/>
      </c>
      <c r="P30" s="397">
        <f>SUM(H30+J30+M30+N30)</f>
        <v>0</v>
      </c>
      <c r="Q30" s="28"/>
      <c r="R30" s="107"/>
      <c r="S30" s="399">
        <f>IF(I30="X",H30,0)+IF(K30="X",J30,0)+IF(O30="x",N30,0)</f>
        <v>0</v>
      </c>
      <c r="T30" s="24"/>
      <c r="U30" s="25"/>
    </row>
    <row r="31" spans="2:21" ht="12.95" customHeight="1" x14ac:dyDescent="0.25">
      <c r="B31" s="390"/>
      <c r="C31" s="459"/>
      <c r="D31" s="459"/>
      <c r="E31" s="460"/>
      <c r="F31" s="460"/>
      <c r="G31" s="460"/>
      <c r="H31" s="465"/>
      <c r="I31" s="357"/>
      <c r="J31" s="460"/>
      <c r="K31" s="169"/>
      <c r="L31" s="137"/>
      <c r="M31" s="416"/>
      <c r="N31" s="416"/>
      <c r="O31" s="123"/>
      <c r="P31" s="398"/>
      <c r="Q31" s="28"/>
      <c r="R31" s="107"/>
      <c r="S31" s="400"/>
      <c r="T31" s="24"/>
      <c r="U31" s="25"/>
    </row>
    <row r="32" spans="2:21" s="97" customFormat="1" ht="9" customHeight="1" x14ac:dyDescent="0.5">
      <c r="B32" s="103"/>
      <c r="C32" s="349"/>
      <c r="D32" s="349"/>
      <c r="E32" s="350"/>
      <c r="F32" s="350"/>
      <c r="G32" s="350"/>
      <c r="H32" s="358"/>
      <c r="I32" s="350"/>
      <c r="J32" s="355"/>
      <c r="K32" s="165"/>
      <c r="L32" s="137"/>
      <c r="M32" s="129"/>
      <c r="N32" s="129"/>
      <c r="O32" s="132"/>
      <c r="P32" s="104"/>
      <c r="Q32" s="104"/>
      <c r="R32" s="108"/>
      <c r="S32" s="109"/>
      <c r="T32" s="105"/>
      <c r="U32" s="106"/>
    </row>
    <row r="33" spans="2:23" ht="12.95" customHeight="1" thickBot="1" x14ac:dyDescent="0.3">
      <c r="B33" s="390" t="s">
        <v>21</v>
      </c>
      <c r="C33" s="459"/>
      <c r="D33" s="459"/>
      <c r="E33" s="460"/>
      <c r="F33" s="460"/>
      <c r="G33" s="460"/>
      <c r="H33" s="461"/>
      <c r="I33" s="356"/>
      <c r="J33" s="462"/>
      <c r="K33" s="168" t="str">
        <f>IF(AND($G33="Schüler",$C33&lt;&gt;""),"x","")</f>
        <v/>
      </c>
      <c r="L33" s="137"/>
      <c r="M33" s="415"/>
      <c r="N33" s="415"/>
      <c r="O33" s="159" t="str">
        <f>IF(AND($G33="Jugend",$C33&lt;&gt;""),"x","")</f>
        <v/>
      </c>
      <c r="P33" s="397">
        <f>SUM(H33+J33+M33+N33)</f>
        <v>0</v>
      </c>
      <c r="Q33" s="28"/>
      <c r="R33" s="107"/>
      <c r="S33" s="399">
        <f>IF(I33="X",H33,0)+IF(K33="X",J33,0)+IF(O33="x",N33,0)</f>
        <v>0</v>
      </c>
      <c r="T33" s="24"/>
      <c r="U33" s="25"/>
    </row>
    <row r="34" spans="2:23" ht="12.95" customHeight="1" thickBot="1" x14ac:dyDescent="0.3">
      <c r="B34" s="390"/>
      <c r="C34" s="459"/>
      <c r="D34" s="459"/>
      <c r="E34" s="460"/>
      <c r="F34" s="460"/>
      <c r="G34" s="460"/>
      <c r="H34" s="461"/>
      <c r="I34" s="359"/>
      <c r="J34" s="462"/>
      <c r="K34" s="188"/>
      <c r="L34" s="189"/>
      <c r="M34" s="420"/>
      <c r="N34" s="420"/>
      <c r="O34" s="190"/>
      <c r="P34" s="398"/>
      <c r="Q34" s="28"/>
      <c r="R34" s="107"/>
      <c r="S34" s="400"/>
      <c r="T34" s="24"/>
      <c r="U34" s="25"/>
    </row>
    <row r="35" spans="2:23" ht="9" customHeight="1" thickBot="1" x14ac:dyDescent="0.55000000000000004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8"/>
      <c r="P35" s="8"/>
      <c r="Q35" s="8"/>
      <c r="R35" s="23"/>
      <c r="S35" s="34"/>
      <c r="T35" s="24"/>
      <c r="U35" s="25"/>
    </row>
    <row r="36" spans="2:23" ht="9" customHeight="1" x14ac:dyDescent="0.6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403" t="s">
        <v>22</v>
      </c>
      <c r="C37" s="24"/>
      <c r="D37" s="38"/>
      <c r="E37" s="119" t="s">
        <v>23</v>
      </c>
      <c r="F37" s="152">
        <f>COUNTIF($F$6:$F$34,"LG")</f>
        <v>8</v>
      </c>
      <c r="G37" s="39" t="s">
        <v>41</v>
      </c>
      <c r="H37" s="21"/>
      <c r="I37" s="27"/>
      <c r="J37" s="21" t="s">
        <v>38</v>
      </c>
      <c r="K37" s="27"/>
      <c r="L37" s="21"/>
      <c r="M37" s="404">
        <f>F37*10</f>
        <v>80</v>
      </c>
      <c r="N37" s="40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403"/>
      <c r="C38" s="24"/>
      <c r="D38" s="38"/>
      <c r="E38" s="119" t="s">
        <v>24</v>
      </c>
      <c r="F38" s="152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404">
        <f>F38*20</f>
        <v>0</v>
      </c>
      <c r="N38" s="40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81"/>
      <c r="C39" s="24"/>
      <c r="D39" s="38"/>
      <c r="E39" s="236" t="s">
        <v>94</v>
      </c>
      <c r="F39" s="152">
        <f>COUNTIF($G$6:$G$34,"Schüler")</f>
        <v>4</v>
      </c>
      <c r="G39" s="237" t="s">
        <v>95</v>
      </c>
      <c r="H39" s="21"/>
      <c r="I39" s="27"/>
      <c r="J39" s="21" t="s">
        <v>38</v>
      </c>
      <c r="K39" s="27"/>
      <c r="L39" s="21"/>
      <c r="M39" s="412">
        <f>F39*5</f>
        <v>20</v>
      </c>
      <c r="N39" s="412"/>
      <c r="O39" s="27"/>
      <c r="P39" s="142"/>
      <c r="Q39" s="142"/>
      <c r="R39" s="142"/>
      <c r="S39" s="142"/>
      <c r="T39" s="238"/>
      <c r="U39" s="42"/>
      <c r="W39"/>
    </row>
    <row r="40" spans="2:23" ht="23.25" customHeight="1" thickBot="1" x14ac:dyDescent="0.3">
      <c r="B40" s="43"/>
      <c r="C40" s="229" t="str">
        <f>IF(COUNTBLANK(H6:H34)-20-(10-F37-F38)&gt;=0,"Es sind derzeit mehr Boni (Spalte F - 'LG' od. 'LP') als erste Serien (Spalte H) eingetragen!","")</f>
        <v/>
      </c>
      <c r="D40" s="21"/>
      <c r="E40" s="21"/>
      <c r="F40" s="218"/>
      <c r="G40" s="21"/>
      <c r="H40" s="21"/>
      <c r="I40" s="27"/>
      <c r="J40" s="21"/>
      <c r="K40" s="27"/>
      <c r="L40" s="21"/>
      <c r="M40" s="405">
        <f>SUM(M37:N39)</f>
        <v>100</v>
      </c>
      <c r="N40" s="405"/>
      <c r="O40" s="27"/>
      <c r="P40" s="44" t="s">
        <v>25</v>
      </c>
      <c r="Q40" s="406" t="s">
        <v>39</v>
      </c>
      <c r="R40" s="406"/>
      <c r="S40" s="45">
        <f>SUM(S6:S34)</f>
        <v>786</v>
      </c>
      <c r="T40" s="46"/>
      <c r="U40" s="47" t="s">
        <v>26</v>
      </c>
    </row>
    <row r="41" spans="2:23" ht="10.5" customHeight="1" thickTop="1" thickBot="1" x14ac:dyDescent="0.3">
      <c r="B41" s="48"/>
      <c r="C41" s="140"/>
      <c r="D41" s="140"/>
      <c r="E41" s="140"/>
      <c r="F41" s="140"/>
      <c r="G41" s="140"/>
      <c r="H41" s="140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7" t="s">
        <v>27</v>
      </c>
      <c r="F43" s="407"/>
      <c r="G43" s="407"/>
      <c r="H43" s="407"/>
      <c r="I43" s="407"/>
      <c r="J43" s="407"/>
      <c r="K43" s="407"/>
      <c r="L43" s="407"/>
      <c r="M43" s="408">
        <f>SUM(M40+S40)</f>
        <v>886</v>
      </c>
      <c r="N43" s="409"/>
      <c r="O43" s="409"/>
      <c r="P43" s="409"/>
      <c r="Q43" s="409"/>
      <c r="R43" s="409"/>
      <c r="S43" s="409"/>
      <c r="T43" s="8"/>
      <c r="U43" s="8"/>
    </row>
    <row r="44" spans="2:23" ht="12.75" customHeight="1" thickBot="1" x14ac:dyDescent="0.3">
      <c r="B44" s="11"/>
      <c r="C44" s="11"/>
      <c r="D44" s="11"/>
      <c r="E44" s="407"/>
      <c r="F44" s="407"/>
      <c r="G44" s="407"/>
      <c r="H44" s="407"/>
      <c r="I44" s="407"/>
      <c r="J44" s="407"/>
      <c r="K44" s="407"/>
      <c r="L44" s="407"/>
      <c r="M44" s="409"/>
      <c r="N44" s="409"/>
      <c r="O44" s="409"/>
      <c r="P44" s="409"/>
      <c r="Q44" s="409"/>
      <c r="R44" s="409"/>
      <c r="S44" s="409"/>
      <c r="T44" s="8"/>
      <c r="U44" s="8"/>
    </row>
    <row r="45" spans="2:23" ht="12.75" customHeight="1" thickBot="1" x14ac:dyDescent="0.3">
      <c r="B45" s="11"/>
      <c r="C45" s="11"/>
      <c r="D45" s="11"/>
      <c r="E45" s="407"/>
      <c r="F45" s="407"/>
      <c r="G45" s="407"/>
      <c r="H45" s="407"/>
      <c r="I45" s="407"/>
      <c r="J45" s="407"/>
      <c r="K45" s="407"/>
      <c r="L45" s="407"/>
      <c r="M45" s="409"/>
      <c r="N45" s="409"/>
      <c r="O45" s="409"/>
      <c r="P45" s="409"/>
      <c r="Q45" s="409"/>
      <c r="R45" s="409"/>
      <c r="S45" s="409"/>
      <c r="T45" s="8"/>
      <c r="U45" s="8"/>
    </row>
    <row r="46" spans="2:23" ht="6" customHeight="1" x14ac:dyDescent="0.25"/>
    <row r="47" spans="2:23" x14ac:dyDescent="0.2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mergeCells count="132">
    <mergeCell ref="E43:L45"/>
    <mergeCell ref="M43:S45"/>
    <mergeCell ref="B37:B38"/>
    <mergeCell ref="M37:N37"/>
    <mergeCell ref="M38:N38"/>
    <mergeCell ref="M39:N39"/>
    <mergeCell ref="M40:N40"/>
    <mergeCell ref="Q40:R40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</mergeCells>
  <dataValidations count="2">
    <dataValidation type="list" allowBlank="1" showInputMessage="1" showErrorMessage="1" error="Nur Eingabe 'LG' oder 'LP' möglich!" sqref="F6:F7 F9:F10 F12:F13 F15:F16 F18:F19 F21:F22 F24:F25 F27:F28 F30:F31 F33:F34">
      <formula1>"LG,LP"</formula1>
      <formula2>0</formula2>
    </dataValidation>
    <dataValidation type="list" allowBlank="1" showInputMessage="1" showErrorMessage="1" error="Nur Eingabe 'Jugend' oder Schüler' möglich!" sqref="G6:G7 G9:G10 G12:G13 G15:G16 G18:G19 G21:G22 G24:G25 G27:G28 G30:G31 G33:G34">
      <formula1>"Jugend,Schüler"</formula1>
      <formula2>0</formula2>
    </dataValidation>
  </dataValidations>
  <pageMargins left="0.25" right="0.25" top="0.75" bottom="0.54" header="0.3" footer="0.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opLeftCell="C1" zoomScale="90" zoomScaleNormal="90" workbookViewId="0">
      <selection activeCell="F48" sqref="F48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99"/>
  </cols>
  <sheetData>
    <row r="1" spans="1:22" ht="3.75" customHeight="1" thickBot="1" x14ac:dyDescent="0.7"/>
    <row r="2" spans="1:22" s="100" customFormat="1" ht="39.75" customHeight="1" thickBot="1" x14ac:dyDescent="0.7">
      <c r="A2" s="7"/>
      <c r="B2" s="382" t="s">
        <v>100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4"/>
      <c r="V2" s="6"/>
    </row>
    <row r="3" spans="1:22" ht="22.5" customHeight="1" x14ac:dyDescent="0.6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1" customFormat="1" ht="32.25" customHeight="1" thickBot="1" x14ac:dyDescent="0.7">
      <c r="A4" s="6"/>
      <c r="B4" s="9" t="s">
        <v>1</v>
      </c>
      <c r="C4" s="385" t="str">
        <f ca="1">"SK "&amp;MID(CELL("Dateiname",$A$2),FIND("]",CELL("Dateiname",$A$2))+1,31)</f>
        <v>SK Steinfurt</v>
      </c>
      <c r="D4" s="386"/>
      <c r="E4" s="386"/>
      <c r="F4" s="387"/>
      <c r="G4" s="10"/>
      <c r="H4" s="388" t="s">
        <v>2</v>
      </c>
      <c r="I4" s="388"/>
      <c r="J4" s="388"/>
      <c r="K4" s="388"/>
      <c r="L4" s="388"/>
      <c r="M4" s="388"/>
      <c r="N4" s="388"/>
      <c r="O4" s="388"/>
      <c r="P4" s="389"/>
      <c r="Q4" s="389"/>
      <c r="R4" s="389"/>
      <c r="S4" s="389"/>
      <c r="T4" s="389"/>
      <c r="U4" s="389"/>
      <c r="V4" s="6"/>
    </row>
    <row r="5" spans="1:22" ht="35.25" customHeight="1" x14ac:dyDescent="0.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4"/>
      <c r="J5" s="16" t="s">
        <v>77</v>
      </c>
      <c r="K5" s="16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4" t="s">
        <v>40</v>
      </c>
      <c r="T5" s="19"/>
      <c r="U5" s="20"/>
    </row>
    <row r="6" spans="1:22" ht="12.95" customHeight="1" x14ac:dyDescent="0.25">
      <c r="B6" s="390" t="s">
        <v>9</v>
      </c>
      <c r="C6" s="459" t="s">
        <v>249</v>
      </c>
      <c r="D6" s="459" t="s">
        <v>273</v>
      </c>
      <c r="E6" s="460">
        <v>2005</v>
      </c>
      <c r="F6" s="460" t="s">
        <v>10</v>
      </c>
      <c r="G6" s="460" t="s">
        <v>29</v>
      </c>
      <c r="H6" s="474">
        <v>94</v>
      </c>
      <c r="I6" s="347"/>
      <c r="J6" s="475">
        <v>97</v>
      </c>
      <c r="K6" s="176" t="str">
        <f>IF(AND($G6="Schüler",$C6&lt;&gt;""),"x","")</f>
        <v>x</v>
      </c>
      <c r="L6" s="134"/>
      <c r="M6" s="476"/>
      <c r="N6" s="476"/>
      <c r="O6" s="210" t="str">
        <f>IF(AND($G6="Jugend",$C6&lt;&gt;""),"x","")</f>
        <v/>
      </c>
      <c r="P6" s="397">
        <f>SUM(H6+J6+M6+N6)</f>
        <v>191</v>
      </c>
      <c r="Q6" s="16"/>
      <c r="R6" s="110"/>
      <c r="S6" s="399">
        <f>IF(I6="X",H6,0)+IF(K6="X",J6,0)+IF(O6="x",N6,0)</f>
        <v>97</v>
      </c>
      <c r="T6" s="24"/>
      <c r="U6" s="25"/>
    </row>
    <row r="7" spans="1:22" ht="12.95" customHeight="1" x14ac:dyDescent="0.25">
      <c r="B7" s="390"/>
      <c r="C7" s="459"/>
      <c r="D7" s="459"/>
      <c r="E7" s="460"/>
      <c r="F7" s="460"/>
      <c r="G7" s="460"/>
      <c r="H7" s="474"/>
      <c r="I7" s="360"/>
      <c r="J7" s="475"/>
      <c r="K7" s="180"/>
      <c r="L7" s="134"/>
      <c r="M7" s="477"/>
      <c r="N7" s="477"/>
      <c r="O7" s="214"/>
      <c r="P7" s="398"/>
      <c r="Q7" s="16"/>
      <c r="R7" s="110"/>
      <c r="S7" s="400"/>
      <c r="T7" s="24"/>
      <c r="U7" s="25"/>
    </row>
    <row r="8" spans="1:22" s="97" customFormat="1" ht="9" customHeight="1" x14ac:dyDescent="0.5">
      <c r="B8" s="103"/>
      <c r="C8" s="349"/>
      <c r="D8" s="349"/>
      <c r="E8" s="350"/>
      <c r="F8" s="350"/>
      <c r="G8" s="350"/>
      <c r="H8" s="361"/>
      <c r="I8" s="362"/>
      <c r="J8" s="363"/>
      <c r="K8" s="181"/>
      <c r="L8" s="134"/>
      <c r="M8" s="134"/>
      <c r="N8" s="134"/>
      <c r="O8" s="215"/>
      <c r="P8" s="104"/>
      <c r="Q8" s="111"/>
      <c r="R8" s="112"/>
      <c r="S8" s="113"/>
      <c r="T8" s="105"/>
      <c r="U8" s="106"/>
    </row>
    <row r="9" spans="1:22" ht="12.95" customHeight="1" x14ac:dyDescent="0.25">
      <c r="B9" s="390" t="s">
        <v>12</v>
      </c>
      <c r="C9" s="459" t="s">
        <v>274</v>
      </c>
      <c r="D9" s="459" t="s">
        <v>275</v>
      </c>
      <c r="E9" s="460">
        <v>2005</v>
      </c>
      <c r="F9" s="460" t="s">
        <v>10</v>
      </c>
      <c r="G9" s="460" t="s">
        <v>29</v>
      </c>
      <c r="H9" s="474">
        <v>94</v>
      </c>
      <c r="I9" s="347"/>
      <c r="J9" s="475">
        <v>94</v>
      </c>
      <c r="K9" s="176" t="str">
        <f>IF(AND($G9="Schüler",$C9&lt;&gt;""),"x","")</f>
        <v>x</v>
      </c>
      <c r="L9" s="134"/>
      <c r="M9" s="476"/>
      <c r="N9" s="476"/>
      <c r="O9" s="210" t="str">
        <f>IF(AND($G9="Jugend",$C9&lt;&gt;""),"x","")</f>
        <v/>
      </c>
      <c r="P9" s="397">
        <f>SUM(H9+J9+M9+N9)</f>
        <v>188</v>
      </c>
      <c r="Q9" s="16"/>
      <c r="R9" s="110"/>
      <c r="S9" s="399">
        <f>IF(I9="X",H9,0)+IF(K9="X",J9,0)+IF(O9="x",N9,0)</f>
        <v>94</v>
      </c>
      <c r="T9" s="24"/>
      <c r="U9" s="25"/>
    </row>
    <row r="10" spans="1:22" ht="12.95" customHeight="1" x14ac:dyDescent="0.25">
      <c r="B10" s="390"/>
      <c r="C10" s="459"/>
      <c r="D10" s="459"/>
      <c r="E10" s="460"/>
      <c r="F10" s="460"/>
      <c r="G10" s="460"/>
      <c r="H10" s="474"/>
      <c r="I10" s="360"/>
      <c r="J10" s="475"/>
      <c r="K10" s="182"/>
      <c r="L10" s="134"/>
      <c r="M10" s="477"/>
      <c r="N10" s="477"/>
      <c r="O10" s="214"/>
      <c r="P10" s="398"/>
      <c r="Q10" s="16"/>
      <c r="R10" s="110"/>
      <c r="S10" s="400"/>
      <c r="T10" s="24"/>
      <c r="U10" s="25"/>
    </row>
    <row r="11" spans="1:22" s="97" customFormat="1" ht="9" customHeight="1" x14ac:dyDescent="0.5">
      <c r="B11" s="103"/>
      <c r="C11" s="349"/>
      <c r="D11" s="349"/>
      <c r="E11" s="350"/>
      <c r="F11" s="350"/>
      <c r="G11" s="350"/>
      <c r="H11" s="361"/>
      <c r="I11" s="362"/>
      <c r="J11" s="363"/>
      <c r="K11" s="181"/>
      <c r="L11" s="134"/>
      <c r="M11" s="134"/>
      <c r="N11" s="134"/>
      <c r="O11" s="215"/>
      <c r="P11" s="104"/>
      <c r="Q11" s="111"/>
      <c r="R11" s="112"/>
      <c r="S11" s="113"/>
      <c r="T11" s="105"/>
      <c r="U11" s="106"/>
    </row>
    <row r="12" spans="1:22" ht="12.95" customHeight="1" x14ac:dyDescent="0.25">
      <c r="B12" s="390" t="s">
        <v>13</v>
      </c>
      <c r="C12" s="459" t="s">
        <v>276</v>
      </c>
      <c r="D12" s="459" t="s">
        <v>277</v>
      </c>
      <c r="E12" s="460">
        <v>2005</v>
      </c>
      <c r="F12" s="460" t="s">
        <v>10</v>
      </c>
      <c r="G12" s="460" t="s">
        <v>29</v>
      </c>
      <c r="H12" s="474">
        <v>90</v>
      </c>
      <c r="I12" s="347"/>
      <c r="J12" s="475">
        <v>88</v>
      </c>
      <c r="K12" s="176" t="str">
        <f>IF(AND($G12="Schüler",$C12&lt;&gt;""),"x","")</f>
        <v>x</v>
      </c>
      <c r="L12" s="134"/>
      <c r="M12" s="478"/>
      <c r="N12" s="478"/>
      <c r="O12" s="210" t="str">
        <f>IF(AND($G12="Jugend",$C12&lt;&gt;""),"x","")</f>
        <v/>
      </c>
      <c r="P12" s="397">
        <f>SUM(H12+J12+M12+N12)</f>
        <v>178</v>
      </c>
      <c r="Q12" s="16"/>
      <c r="R12" s="110"/>
      <c r="S12" s="399">
        <f>IF(I12="X",H12,0)+IF(K12="X",J12,0)+IF(O12="x",N12,0)</f>
        <v>88</v>
      </c>
      <c r="T12" s="24"/>
      <c r="U12" s="25"/>
    </row>
    <row r="13" spans="1:22" ht="12.95" customHeight="1" x14ac:dyDescent="0.25">
      <c r="B13" s="390"/>
      <c r="C13" s="459"/>
      <c r="D13" s="459"/>
      <c r="E13" s="460"/>
      <c r="F13" s="460"/>
      <c r="G13" s="460"/>
      <c r="H13" s="474"/>
      <c r="I13" s="360"/>
      <c r="J13" s="475"/>
      <c r="K13" s="180"/>
      <c r="L13" s="134"/>
      <c r="M13" s="478"/>
      <c r="N13" s="478"/>
      <c r="O13" s="214"/>
      <c r="P13" s="398"/>
      <c r="Q13" s="16"/>
      <c r="R13" s="110"/>
      <c r="S13" s="400"/>
      <c r="T13" s="24"/>
      <c r="U13" s="25"/>
    </row>
    <row r="14" spans="1:22" s="97" customFormat="1" ht="9" customHeight="1" x14ac:dyDescent="0.5">
      <c r="B14" s="103"/>
      <c r="C14" s="349"/>
      <c r="D14" s="349"/>
      <c r="E14" s="350"/>
      <c r="F14" s="350"/>
      <c r="G14" s="350"/>
      <c r="H14" s="361"/>
      <c r="I14" s="362"/>
      <c r="J14" s="363"/>
      <c r="K14" s="181"/>
      <c r="L14" s="134"/>
      <c r="M14" s="134"/>
      <c r="N14" s="134"/>
      <c r="O14" s="215"/>
      <c r="P14" s="104"/>
      <c r="Q14" s="111"/>
      <c r="R14" s="112"/>
      <c r="S14" s="113"/>
      <c r="T14" s="105"/>
      <c r="U14" s="106"/>
    </row>
    <row r="15" spans="1:22" ht="12.95" customHeight="1" x14ac:dyDescent="0.25">
      <c r="B15" s="390" t="s">
        <v>14</v>
      </c>
      <c r="C15" s="459" t="s">
        <v>278</v>
      </c>
      <c r="D15" s="459" t="s">
        <v>279</v>
      </c>
      <c r="E15" s="460">
        <v>2004</v>
      </c>
      <c r="F15" s="460" t="s">
        <v>10</v>
      </c>
      <c r="G15" s="460" t="s">
        <v>11</v>
      </c>
      <c r="H15" s="474">
        <v>90</v>
      </c>
      <c r="I15" s="347"/>
      <c r="J15" s="475">
        <v>88</v>
      </c>
      <c r="K15" s="176" t="str">
        <f>IF(AND($G15="Schüler",$C15&lt;&gt;""),"x","")</f>
        <v/>
      </c>
      <c r="L15" s="134"/>
      <c r="M15" s="460">
        <v>90</v>
      </c>
      <c r="N15" s="460">
        <v>90</v>
      </c>
      <c r="O15" s="210" t="str">
        <f>IF(AND($G15="Jugend",$C15&lt;&gt;""),"x","")</f>
        <v>x</v>
      </c>
      <c r="P15" s="397">
        <f>SUM(H15+J15+M15+N15)</f>
        <v>358</v>
      </c>
      <c r="Q15" s="16"/>
      <c r="R15" s="110"/>
      <c r="S15" s="399">
        <f>IF(I15="X",H15,0)+IF(K15="X",J15,0)+IF(O15="x",N15,0)</f>
        <v>90</v>
      </c>
      <c r="T15" s="24"/>
      <c r="U15" s="25"/>
    </row>
    <row r="16" spans="1:22" ht="12.95" customHeight="1" x14ac:dyDescent="0.25">
      <c r="B16" s="390"/>
      <c r="C16" s="459"/>
      <c r="D16" s="459"/>
      <c r="E16" s="460"/>
      <c r="F16" s="460"/>
      <c r="G16" s="460"/>
      <c r="H16" s="474"/>
      <c r="I16" s="360"/>
      <c r="J16" s="475"/>
      <c r="K16" s="180"/>
      <c r="L16" s="134"/>
      <c r="M16" s="460"/>
      <c r="N16" s="460"/>
      <c r="O16" s="214"/>
      <c r="P16" s="398"/>
      <c r="Q16" s="16"/>
      <c r="R16" s="110"/>
      <c r="S16" s="400"/>
      <c r="T16" s="24"/>
      <c r="U16" s="25"/>
    </row>
    <row r="17" spans="2:21" s="97" customFormat="1" ht="9" customHeight="1" x14ac:dyDescent="0.5">
      <c r="B17" s="103"/>
      <c r="C17" s="349"/>
      <c r="D17" s="349"/>
      <c r="E17" s="350"/>
      <c r="F17" s="350"/>
      <c r="G17" s="350"/>
      <c r="H17" s="361"/>
      <c r="I17" s="364"/>
      <c r="J17" s="363"/>
      <c r="K17" s="181"/>
      <c r="L17" s="134"/>
      <c r="M17" s="363"/>
      <c r="N17" s="363"/>
      <c r="O17" s="215"/>
      <c r="P17" s="104"/>
      <c r="Q17" s="111"/>
      <c r="R17" s="112"/>
      <c r="S17" s="113"/>
      <c r="T17" s="105"/>
      <c r="U17" s="106"/>
    </row>
    <row r="18" spans="2:21" ht="12.95" customHeight="1" x14ac:dyDescent="0.25">
      <c r="B18" s="401" t="s">
        <v>16</v>
      </c>
      <c r="C18" s="459" t="s">
        <v>280</v>
      </c>
      <c r="D18" s="459" t="s">
        <v>281</v>
      </c>
      <c r="E18" s="460">
        <v>2004</v>
      </c>
      <c r="F18" s="460" t="s">
        <v>10</v>
      </c>
      <c r="G18" s="460" t="s">
        <v>11</v>
      </c>
      <c r="H18" s="474">
        <v>91</v>
      </c>
      <c r="I18" s="347"/>
      <c r="J18" s="475">
        <v>96</v>
      </c>
      <c r="K18" s="176" t="str">
        <f>IF(AND($G18="Schüler",$C18&lt;&gt;""),"x","")</f>
        <v/>
      </c>
      <c r="L18" s="134"/>
      <c r="M18" s="460">
        <v>94</v>
      </c>
      <c r="N18" s="460">
        <v>94</v>
      </c>
      <c r="O18" s="210" t="str">
        <f>IF(AND($G18="Jugend",$C18&lt;&gt;""),"x","")</f>
        <v>x</v>
      </c>
      <c r="P18" s="397">
        <f>SUM(H18+J18+M18+N18)</f>
        <v>375</v>
      </c>
      <c r="Q18" s="16"/>
      <c r="R18" s="110"/>
      <c r="S18" s="399">
        <f>IF(I18="X",H18,0)+IF(K18="X",J18,0)+IF(O18="x",N18,0)</f>
        <v>94</v>
      </c>
      <c r="T18" s="24"/>
      <c r="U18" s="25"/>
    </row>
    <row r="19" spans="2:21" ht="12.95" customHeight="1" x14ac:dyDescent="0.25">
      <c r="B19" s="401"/>
      <c r="C19" s="459"/>
      <c r="D19" s="459"/>
      <c r="E19" s="460"/>
      <c r="F19" s="460"/>
      <c r="G19" s="460"/>
      <c r="H19" s="474"/>
      <c r="I19" s="360"/>
      <c r="J19" s="475"/>
      <c r="K19" s="180"/>
      <c r="L19" s="134"/>
      <c r="M19" s="460"/>
      <c r="N19" s="460"/>
      <c r="O19" s="214"/>
      <c r="P19" s="398"/>
      <c r="Q19" s="16"/>
      <c r="R19" s="110"/>
      <c r="S19" s="400"/>
      <c r="T19" s="24"/>
      <c r="U19" s="25"/>
    </row>
    <row r="20" spans="2:21" s="97" customFormat="1" ht="9" customHeight="1" x14ac:dyDescent="0.5">
      <c r="B20" s="103"/>
      <c r="C20" s="349"/>
      <c r="D20" s="349"/>
      <c r="E20" s="350"/>
      <c r="F20" s="350"/>
      <c r="G20" s="350"/>
      <c r="H20" s="361"/>
      <c r="I20" s="362"/>
      <c r="J20" s="363"/>
      <c r="K20" s="181"/>
      <c r="L20" s="134"/>
      <c r="M20" s="363"/>
      <c r="N20" s="363"/>
      <c r="O20" s="215"/>
      <c r="P20" s="104"/>
      <c r="Q20" s="111"/>
      <c r="R20" s="112"/>
      <c r="S20" s="113"/>
      <c r="T20" s="105"/>
      <c r="U20" s="106"/>
    </row>
    <row r="21" spans="2:21" ht="12.95" customHeight="1" x14ac:dyDescent="0.25">
      <c r="B21" s="390" t="s">
        <v>17</v>
      </c>
      <c r="C21" s="459" t="s">
        <v>282</v>
      </c>
      <c r="D21" s="459" t="s">
        <v>283</v>
      </c>
      <c r="E21" s="460">
        <v>2003</v>
      </c>
      <c r="F21" s="460" t="s">
        <v>10</v>
      </c>
      <c r="G21" s="460" t="s">
        <v>11</v>
      </c>
      <c r="H21" s="474">
        <v>97</v>
      </c>
      <c r="I21" s="347"/>
      <c r="J21" s="475">
        <v>95</v>
      </c>
      <c r="K21" s="176" t="str">
        <f>IF(AND($G21="Schüler",$C21&lt;&gt;""),"x","")</f>
        <v/>
      </c>
      <c r="L21" s="134"/>
      <c r="M21" s="475">
        <v>99</v>
      </c>
      <c r="N21" s="475">
        <v>94</v>
      </c>
      <c r="O21" s="210" t="str">
        <f>IF(AND($G21="Jugend",$C21&lt;&gt;""),"x","")</f>
        <v>x</v>
      </c>
      <c r="P21" s="397">
        <f>SUM(H21+J21+M21+N21)</f>
        <v>385</v>
      </c>
      <c r="Q21" s="16"/>
      <c r="R21" s="110"/>
      <c r="S21" s="399">
        <f>IF(I21="X",H21,0)+IF(K21="X",J21,0)+IF(O21="x",N21,0)</f>
        <v>94</v>
      </c>
      <c r="T21" s="24"/>
      <c r="U21" s="25"/>
    </row>
    <row r="22" spans="2:21" ht="12.95" customHeight="1" x14ac:dyDescent="0.25">
      <c r="B22" s="390"/>
      <c r="C22" s="459"/>
      <c r="D22" s="459"/>
      <c r="E22" s="460"/>
      <c r="F22" s="460"/>
      <c r="G22" s="460"/>
      <c r="H22" s="474"/>
      <c r="I22" s="360"/>
      <c r="J22" s="475"/>
      <c r="K22" s="180"/>
      <c r="L22" s="134"/>
      <c r="M22" s="475"/>
      <c r="N22" s="475"/>
      <c r="O22" s="214"/>
      <c r="P22" s="398"/>
      <c r="Q22" s="16"/>
      <c r="R22" s="110"/>
      <c r="S22" s="400"/>
      <c r="T22" s="24"/>
      <c r="U22" s="25"/>
    </row>
    <row r="23" spans="2:21" s="97" customFormat="1" ht="9" customHeight="1" x14ac:dyDescent="0.5">
      <c r="B23" s="103"/>
      <c r="C23" s="349"/>
      <c r="D23" s="349"/>
      <c r="E23" s="350"/>
      <c r="F23" s="350"/>
      <c r="G23" s="350"/>
      <c r="H23" s="361"/>
      <c r="I23" s="362"/>
      <c r="J23" s="363"/>
      <c r="K23" s="181"/>
      <c r="L23" s="134"/>
      <c r="M23" s="363"/>
      <c r="N23" s="363"/>
      <c r="O23" s="215"/>
      <c r="P23" s="104"/>
      <c r="Q23" s="111"/>
      <c r="R23" s="112"/>
      <c r="S23" s="113"/>
      <c r="T23" s="105"/>
      <c r="U23" s="106"/>
    </row>
    <row r="24" spans="2:21" ht="12.95" customHeight="1" x14ac:dyDescent="0.25">
      <c r="B24" s="390" t="s">
        <v>18</v>
      </c>
      <c r="C24" s="459" t="s">
        <v>284</v>
      </c>
      <c r="D24" s="459" t="s">
        <v>285</v>
      </c>
      <c r="E24" s="460">
        <v>2004</v>
      </c>
      <c r="F24" s="460" t="s">
        <v>10</v>
      </c>
      <c r="G24" s="460" t="s">
        <v>11</v>
      </c>
      <c r="H24" s="474">
        <v>92</v>
      </c>
      <c r="I24" s="347"/>
      <c r="J24" s="475">
        <v>97</v>
      </c>
      <c r="K24" s="176" t="str">
        <f>IF(AND($G24="Schüler",$C24&lt;&gt;""),"x","")</f>
        <v/>
      </c>
      <c r="L24" s="134"/>
      <c r="M24" s="460">
        <v>95</v>
      </c>
      <c r="N24" s="460">
        <v>91</v>
      </c>
      <c r="O24" s="210" t="str">
        <f>IF(AND($G24="Jugend",$C24&lt;&gt;""),"x","")</f>
        <v>x</v>
      </c>
      <c r="P24" s="397">
        <f>SUM(H24+J24+M24+N24)</f>
        <v>375</v>
      </c>
      <c r="Q24" s="16"/>
      <c r="R24" s="110"/>
      <c r="S24" s="399">
        <f>IF(I24="X",H24,0)+IF(K24="X",J24,0)+IF(O24="x",N24,0)</f>
        <v>91</v>
      </c>
      <c r="T24" s="24"/>
      <c r="U24" s="25"/>
    </row>
    <row r="25" spans="2:21" ht="12.95" customHeight="1" x14ac:dyDescent="0.25">
      <c r="B25" s="390"/>
      <c r="C25" s="459"/>
      <c r="D25" s="459"/>
      <c r="E25" s="460"/>
      <c r="F25" s="460"/>
      <c r="G25" s="460"/>
      <c r="H25" s="474"/>
      <c r="I25" s="360"/>
      <c r="J25" s="475"/>
      <c r="K25" s="180"/>
      <c r="L25" s="134"/>
      <c r="M25" s="460"/>
      <c r="N25" s="460"/>
      <c r="O25" s="216"/>
      <c r="P25" s="398"/>
      <c r="Q25" s="16"/>
      <c r="R25" s="110"/>
      <c r="S25" s="400"/>
      <c r="T25" s="24"/>
      <c r="U25" s="25"/>
    </row>
    <row r="26" spans="2:21" s="97" customFormat="1" ht="9" customHeight="1" x14ac:dyDescent="0.5">
      <c r="B26" s="103"/>
      <c r="C26" s="349"/>
      <c r="D26" s="349"/>
      <c r="E26" s="350"/>
      <c r="F26" s="350"/>
      <c r="G26" s="350"/>
      <c r="H26" s="361"/>
      <c r="I26" s="362"/>
      <c r="J26" s="363"/>
      <c r="K26" s="181"/>
      <c r="L26" s="134"/>
      <c r="M26" s="363"/>
      <c r="N26" s="363"/>
      <c r="O26" s="215"/>
      <c r="P26" s="104"/>
      <c r="Q26" s="111"/>
      <c r="R26" s="112"/>
      <c r="S26" s="113"/>
      <c r="T26" s="105"/>
      <c r="U26" s="106"/>
    </row>
    <row r="27" spans="2:21" ht="12.95" customHeight="1" x14ac:dyDescent="0.25">
      <c r="B27" s="390" t="s">
        <v>19</v>
      </c>
      <c r="C27" s="459" t="s">
        <v>286</v>
      </c>
      <c r="D27" s="459" t="s">
        <v>287</v>
      </c>
      <c r="E27" s="460">
        <v>2003</v>
      </c>
      <c r="F27" s="460" t="s">
        <v>10</v>
      </c>
      <c r="G27" s="460" t="s">
        <v>11</v>
      </c>
      <c r="H27" s="474">
        <v>89</v>
      </c>
      <c r="I27" s="347"/>
      <c r="J27" s="475">
        <v>92</v>
      </c>
      <c r="K27" s="176" t="str">
        <f>IF(AND($G27="Schüler",$C27&lt;&gt;""),"x","")</f>
        <v/>
      </c>
      <c r="L27" s="134"/>
      <c r="M27" s="460">
        <v>94</v>
      </c>
      <c r="N27" s="460">
        <v>94</v>
      </c>
      <c r="O27" s="210" t="str">
        <f>IF(AND($G27="Jugend",$C27&lt;&gt;""),"x","")</f>
        <v>x</v>
      </c>
      <c r="P27" s="397">
        <f>SUM(H27+J27+M27+N27)</f>
        <v>369</v>
      </c>
      <c r="Q27" s="16"/>
      <c r="R27" s="110"/>
      <c r="S27" s="399">
        <f>IF(I27="X",H27,0)+IF(K27="X",J27,0)+IF(O27="x",N27,0)</f>
        <v>94</v>
      </c>
      <c r="T27" s="24"/>
      <c r="U27" s="25"/>
    </row>
    <row r="28" spans="2:21" ht="12.95" customHeight="1" x14ac:dyDescent="0.25">
      <c r="B28" s="390"/>
      <c r="C28" s="459"/>
      <c r="D28" s="459"/>
      <c r="E28" s="460"/>
      <c r="F28" s="460"/>
      <c r="G28" s="460"/>
      <c r="H28" s="474"/>
      <c r="I28" s="360"/>
      <c r="J28" s="475"/>
      <c r="K28" s="180"/>
      <c r="L28" s="134"/>
      <c r="M28" s="460"/>
      <c r="N28" s="460"/>
      <c r="O28" s="214"/>
      <c r="P28" s="398"/>
      <c r="Q28" s="16"/>
      <c r="R28" s="110"/>
      <c r="S28" s="400"/>
      <c r="T28" s="24"/>
      <c r="U28" s="25"/>
    </row>
    <row r="29" spans="2:21" s="97" customFormat="1" ht="9" customHeight="1" x14ac:dyDescent="0.5">
      <c r="B29" s="103"/>
      <c r="C29" s="349"/>
      <c r="D29" s="349"/>
      <c r="E29" s="350"/>
      <c r="F29" s="350"/>
      <c r="G29" s="350"/>
      <c r="H29" s="361"/>
      <c r="I29" s="362"/>
      <c r="J29" s="363"/>
      <c r="K29" s="181"/>
      <c r="L29" s="134"/>
      <c r="M29" s="363"/>
      <c r="N29" s="363"/>
      <c r="O29" s="215"/>
      <c r="P29" s="104"/>
      <c r="Q29" s="111"/>
      <c r="R29" s="112"/>
      <c r="S29" s="113"/>
      <c r="T29" s="105"/>
      <c r="U29" s="106"/>
    </row>
    <row r="30" spans="2:21" ht="12.95" customHeight="1" x14ac:dyDescent="0.25">
      <c r="B30" s="390" t="s">
        <v>20</v>
      </c>
      <c r="C30" s="459" t="s">
        <v>288</v>
      </c>
      <c r="D30" s="459" t="s">
        <v>161</v>
      </c>
      <c r="E30" s="460">
        <v>2003</v>
      </c>
      <c r="F30" s="460" t="s">
        <v>10</v>
      </c>
      <c r="G30" s="460" t="s">
        <v>11</v>
      </c>
      <c r="H30" s="474">
        <v>90</v>
      </c>
      <c r="I30" s="347"/>
      <c r="J30" s="475">
        <v>92</v>
      </c>
      <c r="K30" s="176" t="str">
        <f>IF(AND($G30="Schüler",$C30&lt;&gt;""),"x","")</f>
        <v/>
      </c>
      <c r="L30" s="134"/>
      <c r="M30" s="475">
        <v>93</v>
      </c>
      <c r="N30" s="475">
        <v>86</v>
      </c>
      <c r="O30" s="210" t="str">
        <f>IF(AND($G30="Jugend",$C30&lt;&gt;""),"x","")</f>
        <v>x</v>
      </c>
      <c r="P30" s="397">
        <f>SUM(H30+J30+M30+N30)</f>
        <v>361</v>
      </c>
      <c r="Q30" s="16"/>
      <c r="R30" s="110"/>
      <c r="S30" s="399">
        <f>IF(I30="X",H30,0)+IF(K30="X",J30,0)+IF(O30="x",N30,0)</f>
        <v>86</v>
      </c>
      <c r="T30" s="24"/>
      <c r="U30" s="25"/>
    </row>
    <row r="31" spans="2:21" ht="12.95" customHeight="1" x14ac:dyDescent="0.25">
      <c r="B31" s="390"/>
      <c r="C31" s="459"/>
      <c r="D31" s="459"/>
      <c r="E31" s="460"/>
      <c r="F31" s="460"/>
      <c r="G31" s="460"/>
      <c r="H31" s="474"/>
      <c r="I31" s="360"/>
      <c r="J31" s="475"/>
      <c r="K31" s="180"/>
      <c r="L31" s="134"/>
      <c r="M31" s="475"/>
      <c r="N31" s="475"/>
      <c r="O31" s="214"/>
      <c r="P31" s="398"/>
      <c r="Q31" s="16"/>
      <c r="R31" s="110"/>
      <c r="S31" s="400"/>
      <c r="T31" s="24"/>
      <c r="U31" s="25"/>
    </row>
    <row r="32" spans="2:21" s="97" customFormat="1" ht="9" customHeight="1" x14ac:dyDescent="0.5">
      <c r="B32" s="103"/>
      <c r="C32" s="349"/>
      <c r="D32" s="349"/>
      <c r="E32" s="350"/>
      <c r="F32" s="350"/>
      <c r="G32" s="350"/>
      <c r="H32" s="361"/>
      <c r="I32" s="362"/>
      <c r="J32" s="363"/>
      <c r="K32" s="181"/>
      <c r="L32" s="134"/>
      <c r="M32" s="363"/>
      <c r="N32" s="363"/>
      <c r="O32" s="215"/>
      <c r="P32" s="104"/>
      <c r="Q32" s="111"/>
      <c r="R32" s="112"/>
      <c r="S32" s="113"/>
      <c r="T32" s="105"/>
      <c r="U32" s="106"/>
    </row>
    <row r="33" spans="2:23" ht="12.95" customHeight="1" thickBot="1" x14ac:dyDescent="0.3">
      <c r="B33" s="390" t="s">
        <v>21</v>
      </c>
      <c r="C33" s="459" t="s">
        <v>289</v>
      </c>
      <c r="D33" s="459" t="s">
        <v>290</v>
      </c>
      <c r="E33" s="460">
        <v>2004</v>
      </c>
      <c r="F33" s="460" t="s">
        <v>10</v>
      </c>
      <c r="G33" s="460" t="s">
        <v>11</v>
      </c>
      <c r="H33" s="480">
        <v>86</v>
      </c>
      <c r="I33" s="347"/>
      <c r="J33" s="479">
        <v>87</v>
      </c>
      <c r="K33" s="176" t="str">
        <f>IF(AND($G33="Schüler",$C33&lt;&gt;""),"x","")</f>
        <v/>
      </c>
      <c r="L33" s="134"/>
      <c r="M33" s="479">
        <v>82</v>
      </c>
      <c r="N33" s="479">
        <v>90</v>
      </c>
      <c r="O33" s="210" t="str">
        <f>IF(AND($G33="Jugend",$C33&lt;&gt;""),"x","")</f>
        <v>x</v>
      </c>
      <c r="P33" s="397">
        <f>SUM(H33+J33+M33+N33)</f>
        <v>345</v>
      </c>
      <c r="Q33" s="16"/>
      <c r="R33" s="110"/>
      <c r="S33" s="399">
        <f>IF(I33="X",H33,0)+IF(K33="X",J33,0)+IF(O33="x",N33,0)</f>
        <v>90</v>
      </c>
      <c r="T33" s="24"/>
      <c r="U33" s="25"/>
    </row>
    <row r="34" spans="2:23" ht="12.95" customHeight="1" thickBot="1" x14ac:dyDescent="0.3">
      <c r="B34" s="390"/>
      <c r="C34" s="459"/>
      <c r="D34" s="459"/>
      <c r="E34" s="460"/>
      <c r="F34" s="460"/>
      <c r="G34" s="460"/>
      <c r="H34" s="480"/>
      <c r="I34" s="365"/>
      <c r="J34" s="479"/>
      <c r="K34" s="201"/>
      <c r="L34" s="202"/>
      <c r="M34" s="479"/>
      <c r="N34" s="479"/>
      <c r="O34" s="217"/>
      <c r="P34" s="398"/>
      <c r="Q34" s="16"/>
      <c r="R34" s="110"/>
      <c r="S34" s="400"/>
      <c r="T34" s="24"/>
      <c r="U34" s="25"/>
    </row>
    <row r="35" spans="2:23" ht="9" customHeight="1" thickBot="1" x14ac:dyDescent="0.55000000000000004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403" t="s">
        <v>22</v>
      </c>
      <c r="C37" s="24"/>
      <c r="D37" s="38"/>
      <c r="E37" s="119" t="s">
        <v>23</v>
      </c>
      <c r="F37" s="152">
        <f>COUNTIF($F$6:$F$34,"LG")</f>
        <v>10</v>
      </c>
      <c r="G37" s="39" t="s">
        <v>41</v>
      </c>
      <c r="H37" s="21"/>
      <c r="I37" s="27"/>
      <c r="J37" s="21" t="s">
        <v>38</v>
      </c>
      <c r="K37" s="27"/>
      <c r="L37" s="21"/>
      <c r="M37" s="404">
        <f>F37*10</f>
        <v>100</v>
      </c>
      <c r="N37" s="40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403"/>
      <c r="C38" s="24"/>
      <c r="D38" s="38"/>
      <c r="E38" s="119" t="s">
        <v>24</v>
      </c>
      <c r="F38" s="152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404">
        <f>F38*20</f>
        <v>0</v>
      </c>
      <c r="N38" s="40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35"/>
      <c r="C39" s="24"/>
      <c r="D39" s="38"/>
      <c r="E39" s="236" t="s">
        <v>94</v>
      </c>
      <c r="F39" s="152">
        <f>COUNTIF($G$6:$G$34,"Schüler")</f>
        <v>3</v>
      </c>
      <c r="G39" s="237" t="s">
        <v>95</v>
      </c>
      <c r="H39" s="21"/>
      <c r="I39" s="27"/>
      <c r="J39" s="21" t="s">
        <v>38</v>
      </c>
      <c r="K39" s="27"/>
      <c r="L39" s="21"/>
      <c r="M39" s="412">
        <f>F39*5</f>
        <v>15</v>
      </c>
      <c r="N39" s="412"/>
      <c r="O39" s="27"/>
      <c r="P39" s="142"/>
      <c r="Q39" s="142"/>
      <c r="R39" s="142"/>
      <c r="S39" s="142"/>
      <c r="T39" s="238"/>
      <c r="U39" s="42"/>
      <c r="W39"/>
    </row>
    <row r="40" spans="2:23" ht="23.25" customHeight="1" thickBot="1" x14ac:dyDescent="0.3">
      <c r="B40" s="43"/>
      <c r="C40" s="229" t="str">
        <f>IF(COUNTBLANK(H6:H34)-20-(10-F37-F38)&gt;=0,"Es sind derzeit mehr Boni (Spalte F - 'LG' od. 'LP') als erste Serien (Spalte H) eingetragen!","")</f>
        <v/>
      </c>
      <c r="D40" s="21"/>
      <c r="E40" s="21"/>
      <c r="F40" s="218"/>
      <c r="G40" s="21"/>
      <c r="H40" s="21"/>
      <c r="I40" s="27"/>
      <c r="J40" s="21"/>
      <c r="K40" s="27"/>
      <c r="L40" s="21"/>
      <c r="M40" s="405">
        <f>SUM(M37:N39)</f>
        <v>115</v>
      </c>
      <c r="N40" s="405"/>
      <c r="O40" s="27"/>
      <c r="P40" s="44" t="s">
        <v>25</v>
      </c>
      <c r="Q40" s="406" t="s">
        <v>39</v>
      </c>
      <c r="R40" s="406"/>
      <c r="S40" s="45">
        <f>SUM(S6:S34)</f>
        <v>918</v>
      </c>
      <c r="T40" s="46"/>
      <c r="U40" s="47" t="s">
        <v>26</v>
      </c>
    </row>
    <row r="41" spans="2:23" ht="10.5" customHeight="1" thickTop="1" thickBot="1" x14ac:dyDescent="0.3">
      <c r="B41" s="48"/>
      <c r="C41" s="140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7" t="s">
        <v>27</v>
      </c>
      <c r="F43" s="407"/>
      <c r="G43" s="407"/>
      <c r="H43" s="407"/>
      <c r="I43" s="407"/>
      <c r="J43" s="407"/>
      <c r="K43" s="407"/>
      <c r="L43" s="407"/>
      <c r="M43" s="408">
        <f>SUM(M40+S40)</f>
        <v>1033</v>
      </c>
      <c r="N43" s="409"/>
      <c r="O43" s="409"/>
      <c r="P43" s="409"/>
      <c r="Q43" s="409"/>
      <c r="R43" s="409"/>
      <c r="S43" s="409"/>
      <c r="T43" s="8"/>
      <c r="U43" s="8"/>
    </row>
    <row r="44" spans="2:23" ht="12.75" customHeight="1" thickBot="1" x14ac:dyDescent="0.3">
      <c r="B44" s="11"/>
      <c r="C44" s="11"/>
      <c r="D44" s="11"/>
      <c r="E44" s="407"/>
      <c r="F44" s="407"/>
      <c r="G44" s="407"/>
      <c r="H44" s="407"/>
      <c r="I44" s="407"/>
      <c r="J44" s="407"/>
      <c r="K44" s="407"/>
      <c r="L44" s="407"/>
      <c r="M44" s="409"/>
      <c r="N44" s="409"/>
      <c r="O44" s="409"/>
      <c r="P44" s="409"/>
      <c r="Q44" s="409"/>
      <c r="R44" s="409"/>
      <c r="S44" s="409"/>
      <c r="T44" s="8"/>
      <c r="U44" s="8"/>
    </row>
    <row r="45" spans="2:23" ht="12.75" customHeight="1" thickBot="1" x14ac:dyDescent="0.3">
      <c r="B45" s="11"/>
      <c r="C45" s="11"/>
      <c r="D45" s="11"/>
      <c r="E45" s="407"/>
      <c r="F45" s="407"/>
      <c r="G45" s="407"/>
      <c r="H45" s="407"/>
      <c r="I45" s="407"/>
      <c r="J45" s="407"/>
      <c r="K45" s="407"/>
      <c r="L45" s="407"/>
      <c r="M45" s="409"/>
      <c r="N45" s="409"/>
      <c r="O45" s="409"/>
      <c r="P45" s="409"/>
      <c r="Q45" s="409"/>
      <c r="R45" s="409"/>
      <c r="S45" s="409"/>
      <c r="T45" s="8"/>
      <c r="U45" s="8"/>
    </row>
    <row r="46" spans="2:23" ht="6" customHeight="1" x14ac:dyDescent="0.25"/>
    <row r="47" spans="2:23" x14ac:dyDescent="0.2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Jugend' oder Schüler' möglich!" sqref="G6:G7 G9:G10 G12:G13 G15:G16 G18:G19 G21:G22 G24:G25 G27:G28 G30:G31 G33:G34">
      <formula1>"Jugend,Schüler"</formula1>
      <formula2>0</formula2>
    </dataValidation>
    <dataValidation type="list" allowBlank="1" showInputMessage="1" showErrorMessage="1" error="Nur Eingabe 'LG' oder 'LP' möglich!" sqref="F6:F7 F9:F10 F12:F13 F15:F16 F18:F19 F21:F22 F24:F25 F27:F28 F30:F31 F33:F34">
      <formula1>"LG,LP"</formula1>
      <formula2>0</formula2>
    </dataValidation>
  </dataValidations>
  <pageMargins left="0.25" right="0.25" top="0.75" bottom="0.56999999999999995" header="0.3" footer="0.3"/>
  <pageSetup paperSize="9" scale="81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90" zoomScaleNormal="90" workbookViewId="0">
      <selection activeCell="M6" sqref="M6:N10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140625" customWidth="1"/>
    <col min="22" max="22" width="2" customWidth="1"/>
  </cols>
  <sheetData>
    <row r="1" spans="2:22" ht="3.75" customHeight="1" thickBot="1" x14ac:dyDescent="0.7"/>
    <row r="2" spans="2:22" s="7" customFormat="1" ht="39.75" customHeight="1" thickBot="1" x14ac:dyDescent="0.7">
      <c r="B2" s="443" t="s">
        <v>100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5"/>
      <c r="V2" s="6"/>
    </row>
    <row r="3" spans="2:22" ht="22.5" customHeight="1" x14ac:dyDescent="0.65">
      <c r="V3" s="6"/>
    </row>
    <row r="4" spans="2:22" s="6" customFormat="1" ht="32.25" customHeight="1" thickBot="1" x14ac:dyDescent="0.7">
      <c r="B4" s="58" t="s">
        <v>1</v>
      </c>
      <c r="C4" s="446" t="str">
        <f ca="1">"SK "&amp;MID(CELL("Dateiname",$A$2),FIND("]",CELL("Dateiname",$A$2))+1,31)</f>
        <v>SK Ahaus II</v>
      </c>
      <c r="D4" s="446"/>
      <c r="E4" s="446"/>
      <c r="F4" s="446"/>
      <c r="G4" s="59"/>
      <c r="H4" s="447" t="s">
        <v>2</v>
      </c>
      <c r="I4" s="447"/>
      <c r="J4" s="447"/>
      <c r="K4" s="447"/>
      <c r="L4" s="447"/>
      <c r="M4" s="447"/>
      <c r="N4" s="447"/>
      <c r="O4" s="447"/>
      <c r="P4" s="448"/>
      <c r="Q4" s="448"/>
      <c r="R4" s="448"/>
      <c r="S4" s="448"/>
      <c r="T4" s="448"/>
      <c r="U4" s="448"/>
    </row>
    <row r="5" spans="2:22" ht="35.25" customHeight="1" x14ac:dyDescent="0.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76</v>
      </c>
      <c r="I5" s="63"/>
      <c r="J5" s="64" t="s">
        <v>77</v>
      </c>
      <c r="K5" s="172"/>
      <c r="L5" s="64"/>
      <c r="M5" s="64" t="s">
        <v>78</v>
      </c>
      <c r="N5" s="64" t="s">
        <v>7</v>
      </c>
      <c r="O5" s="65"/>
      <c r="P5" s="61" t="s">
        <v>8</v>
      </c>
      <c r="Q5" s="116"/>
      <c r="R5" s="117"/>
      <c r="S5" s="95" t="s">
        <v>40</v>
      </c>
      <c r="T5" s="67"/>
      <c r="U5" s="68"/>
    </row>
    <row r="6" spans="2:22" ht="12.95" customHeight="1" x14ac:dyDescent="0.25">
      <c r="B6" s="441" t="s">
        <v>9</v>
      </c>
      <c r="C6" s="459" t="s">
        <v>291</v>
      </c>
      <c r="D6" s="459" t="s">
        <v>167</v>
      </c>
      <c r="E6" s="460">
        <v>2004</v>
      </c>
      <c r="F6" s="460" t="s">
        <v>10</v>
      </c>
      <c r="G6" s="460" t="s">
        <v>11</v>
      </c>
      <c r="H6" s="474">
        <v>88</v>
      </c>
      <c r="I6" s="347" t="s">
        <v>156</v>
      </c>
      <c r="J6" s="475">
        <v>87</v>
      </c>
      <c r="K6" s="176" t="str">
        <f>IF(AND($G6="Schüler",$C6&lt;&gt;""),"x","")</f>
        <v/>
      </c>
      <c r="L6" s="98"/>
      <c r="M6" s="475">
        <v>94</v>
      </c>
      <c r="N6" s="475">
        <v>90</v>
      </c>
      <c r="O6" s="210" t="str">
        <f>IF(AND($G6="Jugend",$C6&lt;&gt;""),"x","")</f>
        <v>x</v>
      </c>
      <c r="P6" s="481">
        <f>SUM(H6+J6+M6+N6)</f>
        <v>359</v>
      </c>
      <c r="Q6" s="80"/>
      <c r="R6" s="138"/>
      <c r="S6" s="431">
        <f>IF(I6="X",H6,0)+IF(K6="X",J6,0)+IF(O6="x",N6,0)</f>
        <v>178</v>
      </c>
      <c r="T6" s="3"/>
      <c r="U6" s="71"/>
    </row>
    <row r="7" spans="2:22" ht="12.95" customHeight="1" x14ac:dyDescent="0.25">
      <c r="B7" s="441"/>
      <c r="C7" s="459"/>
      <c r="D7" s="459"/>
      <c r="E7" s="460"/>
      <c r="F7" s="460"/>
      <c r="G7" s="460"/>
      <c r="H7" s="474"/>
      <c r="I7" s="366"/>
      <c r="J7" s="475"/>
      <c r="K7" s="177"/>
      <c r="L7" s="98"/>
      <c r="M7" s="475"/>
      <c r="N7" s="475"/>
      <c r="O7" s="211"/>
      <c r="P7" s="481"/>
      <c r="Q7" s="80"/>
      <c r="R7" s="138"/>
      <c r="S7" s="431"/>
      <c r="T7" s="3"/>
      <c r="U7" s="71"/>
    </row>
    <row r="8" spans="2:22" s="3" customFormat="1" ht="9" customHeight="1" x14ac:dyDescent="0.5">
      <c r="B8" s="72"/>
      <c r="C8" s="349"/>
      <c r="D8" s="349"/>
      <c r="E8" s="350"/>
      <c r="F8" s="350"/>
      <c r="G8" s="350"/>
      <c r="H8" s="361"/>
      <c r="I8" s="367"/>
      <c r="J8" s="363"/>
      <c r="K8" s="178"/>
      <c r="L8" s="98"/>
      <c r="M8" s="363"/>
      <c r="N8" s="363"/>
      <c r="O8" s="212"/>
      <c r="P8" s="80"/>
      <c r="Q8" s="80"/>
      <c r="R8" s="138"/>
      <c r="S8" s="96"/>
      <c r="U8" s="71"/>
    </row>
    <row r="9" spans="2:22" ht="12.95" customHeight="1" x14ac:dyDescent="0.25">
      <c r="B9" s="441" t="s">
        <v>12</v>
      </c>
      <c r="C9" s="459" t="s">
        <v>292</v>
      </c>
      <c r="D9" s="459" t="s">
        <v>163</v>
      </c>
      <c r="E9" s="460">
        <v>2003</v>
      </c>
      <c r="F9" s="460" t="s">
        <v>10</v>
      </c>
      <c r="G9" s="460" t="s">
        <v>11</v>
      </c>
      <c r="H9" s="474">
        <v>80</v>
      </c>
      <c r="I9" s="347"/>
      <c r="J9" s="475">
        <v>81</v>
      </c>
      <c r="K9" s="176" t="str">
        <f>IF(AND($G9="Schüler",$C9&lt;&gt;""),"x","")</f>
        <v/>
      </c>
      <c r="L9" s="98"/>
      <c r="M9" s="475">
        <v>85</v>
      </c>
      <c r="N9" s="475">
        <v>79</v>
      </c>
      <c r="O9" s="210" t="str">
        <f>IF(AND($G9="Jugend",$C9&lt;&gt;""),"x","")</f>
        <v>x</v>
      </c>
      <c r="P9" s="481">
        <f>SUM(H9+J9+M9+N9)</f>
        <v>325</v>
      </c>
      <c r="Q9" s="80"/>
      <c r="R9" s="138"/>
      <c r="S9" s="431">
        <f>IF(I9="X",H9,0)+IF(K9="X",J9,0)+IF(O9="x",N9,0)</f>
        <v>79</v>
      </c>
      <c r="T9" s="3"/>
      <c r="U9" s="71"/>
    </row>
    <row r="10" spans="2:22" ht="12.95" customHeight="1" x14ac:dyDescent="0.25">
      <c r="B10" s="441"/>
      <c r="C10" s="459"/>
      <c r="D10" s="459"/>
      <c r="E10" s="460"/>
      <c r="F10" s="460"/>
      <c r="G10" s="460"/>
      <c r="H10" s="474"/>
      <c r="I10" s="366"/>
      <c r="J10" s="475"/>
      <c r="K10" s="179"/>
      <c r="L10" s="98"/>
      <c r="M10" s="475"/>
      <c r="N10" s="475"/>
      <c r="O10" s="211"/>
      <c r="P10" s="481"/>
      <c r="Q10" s="80"/>
      <c r="R10" s="138"/>
      <c r="S10" s="431"/>
      <c r="T10" s="3"/>
      <c r="U10" s="71"/>
    </row>
    <row r="11" spans="2:22" s="3" customFormat="1" ht="9" customHeight="1" x14ac:dyDescent="0.5">
      <c r="B11" s="72"/>
      <c r="C11" s="349"/>
      <c r="D11" s="349"/>
      <c r="E11" s="350"/>
      <c r="F11" s="350"/>
      <c r="G11" s="350"/>
      <c r="H11" s="361"/>
      <c r="I11" s="367"/>
      <c r="J11" s="363"/>
      <c r="K11" s="178"/>
      <c r="L11" s="98"/>
      <c r="M11" s="134"/>
      <c r="N11" s="134"/>
      <c r="O11" s="212"/>
      <c r="P11" s="80"/>
      <c r="Q11" s="80"/>
      <c r="R11" s="138"/>
      <c r="S11" s="96"/>
      <c r="U11" s="71"/>
    </row>
    <row r="12" spans="2:22" ht="12.95" customHeight="1" x14ac:dyDescent="0.25">
      <c r="B12" s="441" t="s">
        <v>13</v>
      </c>
      <c r="C12" s="459" t="s">
        <v>293</v>
      </c>
      <c r="D12" s="459" t="s">
        <v>281</v>
      </c>
      <c r="E12" s="460">
        <v>2005</v>
      </c>
      <c r="F12" s="460" t="s">
        <v>10</v>
      </c>
      <c r="G12" s="460" t="s">
        <v>29</v>
      </c>
      <c r="H12" s="474">
        <v>85</v>
      </c>
      <c r="I12" s="347"/>
      <c r="J12" s="475">
        <v>88</v>
      </c>
      <c r="K12" s="176" t="str">
        <f>IF(AND($G12="Schüler",$C12&lt;&gt;""),"x","")</f>
        <v>x</v>
      </c>
      <c r="L12" s="98"/>
      <c r="M12" s="476"/>
      <c r="N12" s="476"/>
      <c r="O12" s="210" t="str">
        <f>IF(AND($G12="Jugend",$C12&lt;&gt;""),"x","")</f>
        <v/>
      </c>
      <c r="P12" s="481">
        <f>SUM(H12+J12+M12+N12)</f>
        <v>173</v>
      </c>
      <c r="Q12" s="80"/>
      <c r="R12" s="138"/>
      <c r="S12" s="431">
        <f>IF(I12="X",H12,0)+IF(K12="X",J12,0)+IF(O12="x",N12,0)</f>
        <v>88</v>
      </c>
      <c r="T12" s="3"/>
      <c r="U12" s="71"/>
    </row>
    <row r="13" spans="2:22" ht="12.95" customHeight="1" x14ac:dyDescent="0.25">
      <c r="B13" s="441"/>
      <c r="C13" s="459"/>
      <c r="D13" s="459"/>
      <c r="E13" s="460"/>
      <c r="F13" s="460"/>
      <c r="G13" s="460"/>
      <c r="H13" s="474"/>
      <c r="I13" s="366"/>
      <c r="J13" s="475"/>
      <c r="K13" s="177"/>
      <c r="L13" s="98"/>
      <c r="M13" s="477"/>
      <c r="N13" s="477"/>
      <c r="O13" s="211"/>
      <c r="P13" s="481"/>
      <c r="Q13" s="80"/>
      <c r="R13" s="138"/>
      <c r="S13" s="431"/>
      <c r="T13" s="3"/>
      <c r="U13" s="71"/>
    </row>
    <row r="14" spans="2:22" s="3" customFormat="1" ht="9" customHeight="1" x14ac:dyDescent="0.5">
      <c r="B14" s="72"/>
      <c r="C14" s="349"/>
      <c r="D14" s="349"/>
      <c r="E14" s="350"/>
      <c r="F14" s="350"/>
      <c r="G14" s="350"/>
      <c r="H14" s="361"/>
      <c r="I14" s="367"/>
      <c r="J14" s="363"/>
      <c r="K14" s="178"/>
      <c r="L14" s="98"/>
      <c r="M14" s="134"/>
      <c r="N14" s="134"/>
      <c r="O14" s="212"/>
      <c r="P14" s="80"/>
      <c r="Q14" s="80"/>
      <c r="R14" s="138"/>
      <c r="S14" s="96"/>
      <c r="U14" s="71"/>
    </row>
    <row r="15" spans="2:22" ht="12.95" customHeight="1" x14ac:dyDescent="0.25">
      <c r="B15" s="441" t="s">
        <v>14</v>
      </c>
      <c r="C15" s="459" t="s">
        <v>294</v>
      </c>
      <c r="D15" s="459" t="s">
        <v>295</v>
      </c>
      <c r="E15" s="460">
        <v>2005</v>
      </c>
      <c r="F15" s="460" t="s">
        <v>10</v>
      </c>
      <c r="G15" s="460" t="s">
        <v>29</v>
      </c>
      <c r="H15" s="474">
        <v>85</v>
      </c>
      <c r="I15" s="347"/>
      <c r="J15" s="475">
        <v>87</v>
      </c>
      <c r="K15" s="176" t="str">
        <f>IF(AND($G15="Schüler",$C15&lt;&gt;""),"x","")</f>
        <v>x</v>
      </c>
      <c r="L15" s="98"/>
      <c r="M15" s="476"/>
      <c r="N15" s="476"/>
      <c r="O15" s="210" t="str">
        <f>IF(AND($G15="Jugend",$C15&lt;&gt;""),"x","")</f>
        <v/>
      </c>
      <c r="P15" s="481">
        <f>SUM(H15+J15+M15+N15)</f>
        <v>172</v>
      </c>
      <c r="Q15" s="80"/>
      <c r="R15" s="138"/>
      <c r="S15" s="431">
        <f>IF(I15="X",H15,0)+IF(K15="X",J15,0)+IF(O15="x",N15,0)</f>
        <v>87</v>
      </c>
      <c r="T15" s="3"/>
      <c r="U15" s="71"/>
    </row>
    <row r="16" spans="2:22" ht="12.95" customHeight="1" x14ac:dyDescent="0.25">
      <c r="B16" s="441"/>
      <c r="C16" s="459"/>
      <c r="D16" s="459"/>
      <c r="E16" s="460"/>
      <c r="F16" s="460"/>
      <c r="G16" s="460"/>
      <c r="H16" s="474"/>
      <c r="I16" s="366"/>
      <c r="J16" s="475"/>
      <c r="K16" s="177"/>
      <c r="L16" s="98"/>
      <c r="M16" s="477"/>
      <c r="N16" s="477"/>
      <c r="O16" s="211"/>
      <c r="P16" s="481"/>
      <c r="Q16" s="80"/>
      <c r="R16" s="138"/>
      <c r="S16" s="431"/>
      <c r="T16" s="3"/>
      <c r="U16" s="71"/>
    </row>
    <row r="17" spans="2:21" s="3" customFormat="1" ht="9" customHeight="1" x14ac:dyDescent="0.5">
      <c r="B17" s="72"/>
      <c r="C17" s="349"/>
      <c r="D17" s="349"/>
      <c r="E17" s="350"/>
      <c r="F17" s="350"/>
      <c r="G17" s="350"/>
      <c r="H17" s="361"/>
      <c r="I17" s="368"/>
      <c r="J17" s="363"/>
      <c r="K17" s="178"/>
      <c r="L17" s="98"/>
      <c r="M17" s="134"/>
      <c r="N17" s="134"/>
      <c r="O17" s="212"/>
      <c r="P17" s="80"/>
      <c r="Q17" s="80"/>
      <c r="R17" s="138"/>
      <c r="S17" s="96"/>
      <c r="U17" s="71"/>
    </row>
    <row r="18" spans="2:21" ht="12.95" customHeight="1" x14ac:dyDescent="0.25">
      <c r="B18" s="441" t="s">
        <v>16</v>
      </c>
      <c r="C18" s="459" t="s">
        <v>296</v>
      </c>
      <c r="D18" s="459" t="s">
        <v>297</v>
      </c>
      <c r="E18" s="460">
        <v>2006</v>
      </c>
      <c r="F18" s="460" t="s">
        <v>10</v>
      </c>
      <c r="G18" s="460" t="s">
        <v>29</v>
      </c>
      <c r="H18" s="474">
        <v>87</v>
      </c>
      <c r="I18" s="347"/>
      <c r="J18" s="475">
        <v>80</v>
      </c>
      <c r="K18" s="176" t="str">
        <f>IF(AND($G18="Schüler",$C18&lt;&gt;""),"x","")</f>
        <v>x</v>
      </c>
      <c r="L18" s="98"/>
      <c r="M18" s="476"/>
      <c r="N18" s="476"/>
      <c r="O18" s="210" t="str">
        <f>IF(AND($G18="Jugend",$C18&lt;&gt;""),"x","")</f>
        <v/>
      </c>
      <c r="P18" s="481">
        <f>SUM(H18+J18+M18+N18)</f>
        <v>167</v>
      </c>
      <c r="Q18" s="80"/>
      <c r="R18" s="138"/>
      <c r="S18" s="431">
        <f>IF(I18="X",H18,0)+IF(K18="X",J18,0)+IF(O18="x",N18,0)</f>
        <v>80</v>
      </c>
      <c r="T18" s="3"/>
      <c r="U18" s="71"/>
    </row>
    <row r="19" spans="2:21" ht="12.95" customHeight="1" x14ac:dyDescent="0.25">
      <c r="B19" s="441"/>
      <c r="C19" s="459"/>
      <c r="D19" s="459"/>
      <c r="E19" s="460"/>
      <c r="F19" s="460"/>
      <c r="G19" s="460"/>
      <c r="H19" s="474"/>
      <c r="I19" s="366"/>
      <c r="J19" s="475"/>
      <c r="K19" s="177"/>
      <c r="L19" s="98"/>
      <c r="M19" s="476"/>
      <c r="N19" s="476"/>
      <c r="O19" s="211"/>
      <c r="P19" s="481"/>
      <c r="Q19" s="80"/>
      <c r="R19" s="138"/>
      <c r="S19" s="431"/>
      <c r="T19" s="3"/>
      <c r="U19" s="71"/>
    </row>
    <row r="20" spans="2:21" s="3" customFormat="1" ht="9" customHeight="1" x14ac:dyDescent="0.5">
      <c r="B20" s="72"/>
      <c r="C20" s="349"/>
      <c r="D20" s="349"/>
      <c r="E20" s="350"/>
      <c r="F20" s="350"/>
      <c r="G20" s="350"/>
      <c r="H20" s="361"/>
      <c r="I20" s="367"/>
      <c r="J20" s="363"/>
      <c r="K20" s="178"/>
      <c r="L20" s="98"/>
      <c r="M20" s="134"/>
      <c r="N20" s="134"/>
      <c r="O20" s="212"/>
      <c r="P20" s="80"/>
      <c r="Q20" s="80"/>
      <c r="R20" s="138"/>
      <c r="S20" s="96"/>
      <c r="U20" s="71"/>
    </row>
    <row r="21" spans="2:21" ht="12.95" customHeight="1" x14ac:dyDescent="0.25">
      <c r="B21" s="441" t="s">
        <v>17</v>
      </c>
      <c r="C21" s="459" t="s">
        <v>298</v>
      </c>
      <c r="D21" s="459" t="s">
        <v>299</v>
      </c>
      <c r="E21" s="460">
        <v>2005</v>
      </c>
      <c r="F21" s="460" t="s">
        <v>10</v>
      </c>
      <c r="G21" s="460" t="s">
        <v>29</v>
      </c>
      <c r="H21" s="474">
        <v>84</v>
      </c>
      <c r="I21" s="347"/>
      <c r="J21" s="475">
        <v>82</v>
      </c>
      <c r="K21" s="176" t="str">
        <f>IF(AND($G21="Schüler",$C21&lt;&gt;""),"x","")</f>
        <v>x</v>
      </c>
      <c r="L21" s="98"/>
      <c r="M21" s="476"/>
      <c r="N21" s="476"/>
      <c r="O21" s="210" t="str">
        <f>IF(AND($G21="Jugend",$C21&lt;&gt;""),"x","")</f>
        <v/>
      </c>
      <c r="P21" s="481">
        <f>SUM(H21+J21+M21+N21)</f>
        <v>166</v>
      </c>
      <c r="Q21" s="80"/>
      <c r="R21" s="138"/>
      <c r="S21" s="431">
        <f>IF(I21="X",H21,0)+IF(K21="X",J21,0)+IF(O21="x",N21,0)</f>
        <v>82</v>
      </c>
      <c r="T21" s="3"/>
      <c r="U21" s="71"/>
    </row>
    <row r="22" spans="2:21" ht="12.95" customHeight="1" x14ac:dyDescent="0.25">
      <c r="B22" s="441"/>
      <c r="C22" s="459"/>
      <c r="D22" s="459"/>
      <c r="E22" s="460"/>
      <c r="F22" s="460"/>
      <c r="G22" s="460"/>
      <c r="H22" s="474"/>
      <c r="I22" s="366"/>
      <c r="J22" s="475"/>
      <c r="K22" s="177"/>
      <c r="L22" s="98"/>
      <c r="M22" s="477"/>
      <c r="N22" s="477"/>
      <c r="O22" s="211"/>
      <c r="P22" s="481"/>
      <c r="Q22" s="80"/>
      <c r="R22" s="138"/>
      <c r="S22" s="431"/>
      <c r="T22" s="3"/>
      <c r="U22" s="71"/>
    </row>
    <row r="23" spans="2:21" s="3" customFormat="1" ht="9" customHeight="1" x14ac:dyDescent="0.5">
      <c r="B23" s="72"/>
      <c r="C23" s="349"/>
      <c r="D23" s="349"/>
      <c r="E23" s="350"/>
      <c r="F23" s="350"/>
      <c r="G23" s="350"/>
      <c r="H23" s="361"/>
      <c r="I23" s="369"/>
      <c r="J23" s="363"/>
      <c r="K23" s="65"/>
      <c r="L23" s="2"/>
      <c r="M23" s="134"/>
      <c r="N23" s="134"/>
      <c r="O23" s="206"/>
      <c r="P23" s="80"/>
      <c r="Q23" s="80"/>
      <c r="R23" s="138"/>
      <c r="S23" s="96"/>
      <c r="U23" s="71"/>
    </row>
    <row r="24" spans="2:21" ht="12.95" customHeight="1" x14ac:dyDescent="0.25">
      <c r="B24" s="441" t="s">
        <v>18</v>
      </c>
      <c r="C24" s="459" t="s">
        <v>300</v>
      </c>
      <c r="D24" s="459" t="s">
        <v>301</v>
      </c>
      <c r="E24" s="460">
        <v>2005</v>
      </c>
      <c r="F24" s="460" t="s">
        <v>10</v>
      </c>
      <c r="G24" s="460" t="s">
        <v>29</v>
      </c>
      <c r="H24" s="474">
        <v>72</v>
      </c>
      <c r="I24" s="347"/>
      <c r="J24" s="475">
        <v>80</v>
      </c>
      <c r="K24" s="176" t="str">
        <f>IF(AND($G24="Schüler",$C24&lt;&gt;""),"x","")</f>
        <v>x</v>
      </c>
      <c r="L24" s="2"/>
      <c r="M24" s="476"/>
      <c r="N24" s="476"/>
      <c r="O24" s="210" t="str">
        <f>IF(AND($G24="Jugend",$C24&lt;&gt;""),"x","")</f>
        <v/>
      </c>
      <c r="P24" s="481">
        <f>SUM(H24+J24+M24+N24)</f>
        <v>152</v>
      </c>
      <c r="Q24" s="80"/>
      <c r="R24" s="138"/>
      <c r="S24" s="431">
        <f>IF(I24="X",H24,0)+IF(K24="X",J24,0)+IF(O24="x",N24,0)</f>
        <v>80</v>
      </c>
      <c r="T24" s="3"/>
      <c r="U24" s="71"/>
    </row>
    <row r="25" spans="2:21" ht="12.95" customHeight="1" x14ac:dyDescent="0.25">
      <c r="B25" s="441"/>
      <c r="C25" s="459"/>
      <c r="D25" s="459"/>
      <c r="E25" s="460"/>
      <c r="F25" s="460"/>
      <c r="G25" s="460"/>
      <c r="H25" s="474"/>
      <c r="I25" s="370"/>
      <c r="J25" s="475"/>
      <c r="K25" s="93"/>
      <c r="L25" s="2"/>
      <c r="M25" s="477"/>
      <c r="N25" s="477"/>
      <c r="O25" s="213"/>
      <c r="P25" s="481"/>
      <c r="Q25" s="80"/>
      <c r="R25" s="138"/>
      <c r="S25" s="431"/>
      <c r="T25" s="3"/>
      <c r="U25" s="71"/>
    </row>
    <row r="26" spans="2:21" s="3" customFormat="1" ht="9" customHeight="1" x14ac:dyDescent="0.5">
      <c r="B26" s="72"/>
      <c r="C26" s="349"/>
      <c r="D26" s="349"/>
      <c r="E26" s="350"/>
      <c r="F26" s="350"/>
      <c r="G26" s="350"/>
      <c r="H26" s="361"/>
      <c r="I26" s="369"/>
      <c r="J26" s="363"/>
      <c r="K26" s="65"/>
      <c r="L26" s="2"/>
      <c r="M26" s="134"/>
      <c r="N26" s="134"/>
      <c r="O26" s="206"/>
      <c r="P26" s="80"/>
      <c r="Q26" s="80"/>
      <c r="R26" s="138"/>
      <c r="S26" s="96"/>
      <c r="U26" s="71"/>
    </row>
    <row r="27" spans="2:21" ht="12.95" customHeight="1" x14ac:dyDescent="0.25">
      <c r="B27" s="441" t="s">
        <v>19</v>
      </c>
      <c r="C27" s="459" t="s">
        <v>302</v>
      </c>
      <c r="D27" s="459" t="s">
        <v>303</v>
      </c>
      <c r="E27" s="460">
        <v>2005</v>
      </c>
      <c r="F27" s="460" t="s">
        <v>10</v>
      </c>
      <c r="G27" s="460" t="s">
        <v>29</v>
      </c>
      <c r="H27" s="474">
        <v>83</v>
      </c>
      <c r="I27" s="347"/>
      <c r="J27" s="475">
        <v>77</v>
      </c>
      <c r="K27" s="176" t="str">
        <f>IF(AND($G27="Schüler",$C27&lt;&gt;""),"x","")</f>
        <v>x</v>
      </c>
      <c r="L27" s="2"/>
      <c r="M27" s="476"/>
      <c r="N27" s="476"/>
      <c r="O27" s="210" t="str">
        <f>IF(AND($G27="Jugend",$C27&lt;&gt;""),"x","")</f>
        <v/>
      </c>
      <c r="P27" s="481">
        <f>SUM(H27+J27+M27+N27)</f>
        <v>160</v>
      </c>
      <c r="Q27" s="80"/>
      <c r="R27" s="138"/>
      <c r="S27" s="431">
        <f>IF(I27="X",H27,0)+IF(K27="X",J27,0)+IF(O27="x",N27,0)</f>
        <v>77</v>
      </c>
      <c r="T27" s="3"/>
      <c r="U27" s="71"/>
    </row>
    <row r="28" spans="2:21" ht="12.95" customHeight="1" x14ac:dyDescent="0.25">
      <c r="B28" s="441"/>
      <c r="C28" s="459"/>
      <c r="D28" s="459"/>
      <c r="E28" s="460"/>
      <c r="F28" s="460"/>
      <c r="G28" s="460"/>
      <c r="H28" s="474"/>
      <c r="I28" s="370"/>
      <c r="J28" s="475"/>
      <c r="K28" s="93"/>
      <c r="L28" s="2"/>
      <c r="M28" s="477"/>
      <c r="N28" s="477"/>
      <c r="O28" s="205"/>
      <c r="P28" s="481"/>
      <c r="Q28" s="80"/>
      <c r="R28" s="138"/>
      <c r="S28" s="431"/>
      <c r="T28" s="3"/>
      <c r="U28" s="71"/>
    </row>
    <row r="29" spans="2:21" s="3" customFormat="1" ht="9" customHeight="1" x14ac:dyDescent="0.5">
      <c r="B29" s="72"/>
      <c r="C29" s="349"/>
      <c r="D29" s="349"/>
      <c r="E29" s="350"/>
      <c r="F29" s="350"/>
      <c r="G29" s="350"/>
      <c r="H29" s="361"/>
      <c r="I29" s="369"/>
      <c r="J29" s="363"/>
      <c r="K29" s="65"/>
      <c r="L29" s="2"/>
      <c r="M29" s="134"/>
      <c r="N29" s="134"/>
      <c r="O29" s="206"/>
      <c r="P29" s="80"/>
      <c r="Q29" s="80"/>
      <c r="R29" s="138"/>
      <c r="S29" s="96"/>
      <c r="U29" s="71"/>
    </row>
    <row r="30" spans="2:21" ht="12.95" customHeight="1" x14ac:dyDescent="0.25">
      <c r="B30" s="441" t="s">
        <v>20</v>
      </c>
      <c r="C30" s="459" t="s">
        <v>304</v>
      </c>
      <c r="D30" s="459" t="s">
        <v>171</v>
      </c>
      <c r="E30" s="460">
        <v>2006</v>
      </c>
      <c r="F30" s="460" t="s">
        <v>15</v>
      </c>
      <c r="G30" s="460" t="s">
        <v>29</v>
      </c>
      <c r="H30" s="474">
        <v>75</v>
      </c>
      <c r="I30" s="347"/>
      <c r="J30" s="475">
        <v>74</v>
      </c>
      <c r="K30" s="176" t="str">
        <f>IF(AND($G30="Schüler",$C30&lt;&gt;""),"x","")</f>
        <v>x</v>
      </c>
      <c r="L30" s="2"/>
      <c r="M30" s="476"/>
      <c r="N30" s="476"/>
      <c r="O30" s="210" t="str">
        <f>IF(AND($G30="Jugend",$C30&lt;&gt;""),"x","")</f>
        <v/>
      </c>
      <c r="P30" s="481">
        <f>SUM(H30+J30+M30+N30)</f>
        <v>149</v>
      </c>
      <c r="Q30" s="80"/>
      <c r="R30" s="138"/>
      <c r="S30" s="431">
        <f>IF(I30="X",H30,0)+IF(K30="X",J30,0)+IF(O30="x",N30,0)</f>
        <v>74</v>
      </c>
      <c r="T30" s="3"/>
      <c r="U30" s="71"/>
    </row>
    <row r="31" spans="2:21" ht="12.95" customHeight="1" x14ac:dyDescent="0.25">
      <c r="B31" s="441"/>
      <c r="C31" s="459"/>
      <c r="D31" s="459"/>
      <c r="E31" s="460"/>
      <c r="F31" s="460"/>
      <c r="G31" s="460"/>
      <c r="H31" s="474"/>
      <c r="I31" s="370"/>
      <c r="J31" s="475"/>
      <c r="K31" s="93"/>
      <c r="L31" s="2"/>
      <c r="M31" s="477"/>
      <c r="N31" s="477"/>
      <c r="O31" s="205"/>
      <c r="P31" s="481"/>
      <c r="Q31" s="80"/>
      <c r="R31" s="138"/>
      <c r="S31" s="431"/>
      <c r="T31" s="3"/>
      <c r="U31" s="71"/>
    </row>
    <row r="32" spans="2:21" s="3" customFormat="1" ht="9" customHeight="1" x14ac:dyDescent="0.5">
      <c r="B32" s="72"/>
      <c r="C32" s="349"/>
      <c r="D32" s="349"/>
      <c r="E32" s="350"/>
      <c r="F32" s="350"/>
      <c r="G32" s="350"/>
      <c r="H32" s="361"/>
      <c r="I32" s="369"/>
      <c r="J32" s="363"/>
      <c r="K32" s="65"/>
      <c r="L32" s="2"/>
      <c r="M32" s="134"/>
      <c r="N32" s="134"/>
      <c r="O32" s="206"/>
      <c r="P32" s="80"/>
      <c r="Q32" s="80"/>
      <c r="R32" s="138"/>
      <c r="S32" s="96"/>
      <c r="U32" s="71"/>
    </row>
    <row r="33" spans="1:23" ht="12.95" customHeight="1" thickBot="1" x14ac:dyDescent="0.3">
      <c r="B33" s="441" t="s">
        <v>21</v>
      </c>
      <c r="C33" s="459"/>
      <c r="D33" s="459"/>
      <c r="E33" s="460"/>
      <c r="F33" s="460"/>
      <c r="G33" s="460"/>
      <c r="H33" s="480"/>
      <c r="I33" s="347"/>
      <c r="J33" s="479"/>
      <c r="K33" s="176" t="str">
        <f>IF(AND($G33="Schüler",$C33&lt;&gt;""),"x","")</f>
        <v/>
      </c>
      <c r="L33" s="2"/>
      <c r="M33" s="476"/>
      <c r="N33" s="476"/>
      <c r="O33" s="210" t="str">
        <f>IF(AND($G33="Jugend",$C33&lt;&gt;""),"x","")</f>
        <v/>
      </c>
      <c r="P33" s="481">
        <f>SUM(H33+J33+M33+N33)</f>
        <v>0</v>
      </c>
      <c r="Q33" s="80"/>
      <c r="R33" s="138"/>
      <c r="S33" s="431">
        <f>IF(I33="X",H33,0)+IF(K33="X",J33,0)+IF(O33="x",N33,0)</f>
        <v>0</v>
      </c>
      <c r="T33" s="3"/>
      <c r="U33" s="71"/>
    </row>
    <row r="34" spans="1:23" ht="12.95" customHeight="1" thickBot="1" x14ac:dyDescent="0.3">
      <c r="B34" s="441"/>
      <c r="C34" s="459"/>
      <c r="D34" s="459"/>
      <c r="E34" s="460"/>
      <c r="F34" s="460"/>
      <c r="G34" s="460"/>
      <c r="H34" s="480"/>
      <c r="I34" s="371"/>
      <c r="J34" s="479"/>
      <c r="K34" s="192"/>
      <c r="L34" s="193"/>
      <c r="M34" s="482"/>
      <c r="N34" s="482"/>
      <c r="O34" s="207"/>
      <c r="P34" s="481"/>
      <c r="Q34" s="80"/>
      <c r="R34" s="138"/>
      <c r="S34" s="431"/>
      <c r="T34" s="3"/>
      <c r="U34" s="71"/>
    </row>
    <row r="35" spans="1:23" ht="9" customHeight="1" thickBot="1" x14ac:dyDescent="0.55000000000000004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65">
      <c r="B36" s="66"/>
      <c r="C36" s="76"/>
      <c r="D36" s="76"/>
      <c r="E36" s="76"/>
      <c r="F36" s="76"/>
      <c r="G36" s="76"/>
      <c r="H36" s="76"/>
      <c r="I36" s="77"/>
      <c r="J36" s="76"/>
      <c r="K36" s="77"/>
      <c r="L36" s="76"/>
      <c r="M36" s="78"/>
      <c r="N36" s="78"/>
      <c r="O36" s="77"/>
      <c r="P36" s="78"/>
      <c r="Q36" s="78"/>
      <c r="R36" s="2"/>
      <c r="S36" s="2"/>
      <c r="T36" s="3"/>
      <c r="U36" s="71"/>
    </row>
    <row r="37" spans="1:23" ht="15.75" x14ac:dyDescent="0.25">
      <c r="B37" s="436" t="s">
        <v>22</v>
      </c>
      <c r="C37" s="3"/>
      <c r="D37" s="4"/>
      <c r="E37" s="120" t="s">
        <v>23</v>
      </c>
      <c r="F37" s="153">
        <f>COUNTIF($F$6:$F$34,"LG")</f>
        <v>8</v>
      </c>
      <c r="G37" s="79" t="s">
        <v>41</v>
      </c>
      <c r="H37" s="2"/>
      <c r="I37" s="74"/>
      <c r="J37" s="2" t="s">
        <v>38</v>
      </c>
      <c r="K37" s="74"/>
      <c r="L37" s="2"/>
      <c r="M37" s="437">
        <f>F37*10</f>
        <v>80</v>
      </c>
      <c r="N37" s="437"/>
      <c r="O37" s="74"/>
      <c r="P37" s="80"/>
      <c r="Q37" s="80"/>
      <c r="R37" s="80"/>
      <c r="S37" s="80"/>
      <c r="T37" s="81"/>
      <c r="U37" s="82"/>
    </row>
    <row r="38" spans="1:23" ht="15.75" customHeight="1" x14ac:dyDescent="0.25">
      <c r="B38" s="436"/>
      <c r="C38" s="3"/>
      <c r="D38" s="4"/>
      <c r="E38" s="120" t="s">
        <v>24</v>
      </c>
      <c r="F38" s="153">
        <f>COUNTIF($F$6:$F$34,"LP")</f>
        <v>1</v>
      </c>
      <c r="G38" s="79" t="s">
        <v>42</v>
      </c>
      <c r="H38" s="2"/>
      <c r="I38" s="74"/>
      <c r="J38" s="2" t="s">
        <v>38</v>
      </c>
      <c r="K38" s="74"/>
      <c r="L38" s="2"/>
      <c r="M38" s="437">
        <f>F38*20</f>
        <v>20</v>
      </c>
      <c r="N38" s="437"/>
      <c r="O38" s="74"/>
      <c r="P38" s="80"/>
      <c r="Q38" s="80"/>
      <c r="R38" s="80"/>
      <c r="S38" s="80"/>
      <c r="T38" s="81"/>
      <c r="U38" s="83"/>
    </row>
    <row r="39" spans="1:23" s="99" customFormat="1" ht="15.75" customHeight="1" x14ac:dyDescent="0.25">
      <c r="A39"/>
      <c r="B39" s="235"/>
      <c r="C39" s="24"/>
      <c r="D39" s="38"/>
      <c r="E39" s="236" t="s">
        <v>94</v>
      </c>
      <c r="F39" s="152">
        <f>COUNTIF($G$6:$G$34,"Schüler")</f>
        <v>7</v>
      </c>
      <c r="G39" s="237" t="s">
        <v>95</v>
      </c>
      <c r="H39" s="21"/>
      <c r="I39" s="27"/>
      <c r="J39" s="2" t="s">
        <v>38</v>
      </c>
      <c r="K39" s="27"/>
      <c r="L39" s="21"/>
      <c r="M39" s="412">
        <f>F39*5</f>
        <v>35</v>
      </c>
      <c r="N39" s="412"/>
      <c r="O39" s="27"/>
      <c r="P39" s="142"/>
      <c r="Q39" s="142"/>
      <c r="R39" s="142"/>
      <c r="S39" s="142"/>
      <c r="T39" s="238"/>
      <c r="U39" s="42"/>
      <c r="V39"/>
      <c r="W39"/>
    </row>
    <row r="40" spans="1:23" ht="23.25" customHeight="1" thickBot="1" x14ac:dyDescent="0.3">
      <c r="B40" s="70"/>
      <c r="C40" s="229" t="str">
        <f>IF(COUNTBLANK(H6:H34)-20-(10-F37-F38)&gt;=0,"Es sind derzeit mehr Boni (Spalte F - 'LG' od. 'LP') als erste Serien (Spalte H) eingetragen!","")</f>
        <v/>
      </c>
      <c r="D40" s="2"/>
      <c r="E40" s="2"/>
      <c r="F40" s="218"/>
      <c r="G40" s="2"/>
      <c r="H40" s="2"/>
      <c r="I40" s="74"/>
      <c r="J40" s="2"/>
      <c r="K40" s="74"/>
      <c r="L40" s="2"/>
      <c r="M40" s="434">
        <f>SUM(M37:N39)</f>
        <v>135</v>
      </c>
      <c r="N40" s="434"/>
      <c r="O40" s="74"/>
      <c r="P40" s="5" t="s">
        <v>25</v>
      </c>
      <c r="Q40" s="435" t="s">
        <v>39</v>
      </c>
      <c r="R40" s="435"/>
      <c r="S40" s="139">
        <f>SUM(S6:S34)</f>
        <v>825</v>
      </c>
      <c r="T40" s="84"/>
      <c r="U40" s="85" t="s">
        <v>26</v>
      </c>
    </row>
    <row r="41" spans="1:23" ht="10.5" customHeight="1" thickTop="1" thickBot="1" x14ac:dyDescent="0.3">
      <c r="B41" s="86"/>
      <c r="C41" s="140"/>
      <c r="D41" s="75"/>
      <c r="E41" s="75"/>
      <c r="F41" s="75"/>
      <c r="G41" s="75"/>
      <c r="H41" s="75"/>
      <c r="I41" s="87"/>
      <c r="J41" s="88"/>
      <c r="K41" s="89"/>
      <c r="L41" s="88"/>
      <c r="M41" s="90"/>
      <c r="N41" s="90"/>
      <c r="O41" s="87"/>
      <c r="P41" s="90"/>
      <c r="Q41" s="90"/>
      <c r="R41" s="88"/>
      <c r="S41" s="88"/>
      <c r="T41" s="91"/>
      <c r="U41" s="92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33" t="s">
        <v>27</v>
      </c>
      <c r="F43" s="433"/>
      <c r="G43" s="433"/>
      <c r="H43" s="433"/>
      <c r="I43" s="433"/>
      <c r="J43" s="433"/>
      <c r="K43" s="433"/>
      <c r="L43" s="433"/>
      <c r="M43" s="432">
        <f>SUM(M40+S40)</f>
        <v>960</v>
      </c>
      <c r="N43" s="432"/>
      <c r="O43" s="432"/>
      <c r="P43" s="432"/>
      <c r="Q43" s="432"/>
      <c r="R43" s="432"/>
      <c r="S43" s="432"/>
    </row>
    <row r="44" spans="1:23" ht="12.75" customHeight="1" thickBot="1" x14ac:dyDescent="0.3">
      <c r="B44" s="1"/>
      <c r="C44" s="11"/>
      <c r="D44" s="1"/>
      <c r="E44" s="433"/>
      <c r="F44" s="433"/>
      <c r="G44" s="433"/>
      <c r="H44" s="433"/>
      <c r="I44" s="433"/>
      <c r="J44" s="433"/>
      <c r="K44" s="433"/>
      <c r="L44" s="433"/>
      <c r="M44" s="432"/>
      <c r="N44" s="432"/>
      <c r="O44" s="432"/>
      <c r="P44" s="432"/>
      <c r="Q44" s="432"/>
      <c r="R44" s="432"/>
      <c r="S44" s="432"/>
    </row>
    <row r="45" spans="1:23" ht="12.75" customHeight="1" thickBot="1" x14ac:dyDescent="0.3">
      <c r="B45" s="1"/>
      <c r="C45" s="11"/>
      <c r="D45" s="1"/>
      <c r="E45" s="433"/>
      <c r="F45" s="433"/>
      <c r="G45" s="433"/>
      <c r="H45" s="433"/>
      <c r="I45" s="433"/>
      <c r="J45" s="433"/>
      <c r="K45" s="433"/>
      <c r="L45" s="433"/>
      <c r="M45" s="432"/>
      <c r="N45" s="432"/>
      <c r="O45" s="432"/>
      <c r="P45" s="432"/>
      <c r="Q45" s="432"/>
      <c r="R45" s="432"/>
      <c r="S45" s="432"/>
    </row>
    <row r="46" spans="1:23" ht="6" customHeight="1" x14ac:dyDescent="0.25"/>
    <row r="47" spans="1:23" x14ac:dyDescent="0.2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LG' oder 'LP' möglich!" sqref="F6:F7 F9:F10 F12:F13 F15:F16 F18:F19 F21:F22 F24:F25 F27:F28 F30:F31 F33:F34">
      <formula1>"LG,LP"</formula1>
      <formula2>0</formula2>
    </dataValidation>
    <dataValidation type="list" allowBlank="1" showInputMessage="1" showErrorMessage="1" error="Nur Eingabe 'Jugend' oder Schüler' möglich!" sqref="G6:G7 G9:G10 G12:G13 G15:G16 G18:G19 G21:G22 G24:G25 G27:G28 G30:G31 G33:G34">
      <formula1>"Jugend,Schüler"</formula1>
      <formula2>0</formula2>
    </dataValidation>
  </dataValidations>
  <pageMargins left="0.25" right="0.25" top="0.75" bottom="0.52" header="0.3" footer="0.3"/>
  <pageSetup paperSize="9" scale="81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opLeftCell="A4" zoomScale="90" zoomScaleNormal="90" workbookViewId="0">
      <selection activeCell="M43" sqref="M43:S45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1.85546875" customWidth="1"/>
    <col min="20" max="20" width="1.42578125" customWidth="1"/>
    <col min="21" max="21" width="17.28515625" customWidth="1"/>
    <col min="22" max="22" width="2" customWidth="1"/>
    <col min="23" max="23" width="2.28515625" style="99" customWidth="1"/>
    <col min="24" max="16384" width="11.42578125" style="99"/>
  </cols>
  <sheetData>
    <row r="1" spans="1:22" ht="3.75" customHeight="1" thickBot="1" x14ac:dyDescent="0.7"/>
    <row r="2" spans="1:22" s="100" customFormat="1" ht="39.75" customHeight="1" thickBot="1" x14ac:dyDescent="0.7">
      <c r="A2" s="7"/>
      <c r="B2" s="382" t="s">
        <v>102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4"/>
      <c r="V2" s="6"/>
    </row>
    <row r="3" spans="1:22" ht="22.5" customHeight="1" x14ac:dyDescent="0.6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1" customFormat="1" ht="32.25" customHeight="1" thickBot="1" x14ac:dyDescent="0.7">
      <c r="A4" s="6"/>
      <c r="B4" s="9" t="s">
        <v>1</v>
      </c>
      <c r="C4" s="493" t="str">
        <f ca="1">"SK "&amp;MID(CELL("Dateiname",$A$2),FIND("]",CELL("Dateiname",$A$2))+1,31)</f>
        <v>SK Lübbecke</v>
      </c>
      <c r="D4" s="493"/>
      <c r="E4" s="493"/>
      <c r="F4" s="493"/>
      <c r="G4" s="10"/>
      <c r="H4" s="388" t="s">
        <v>2</v>
      </c>
      <c r="I4" s="388"/>
      <c r="J4" s="388"/>
      <c r="K4" s="388"/>
      <c r="L4" s="388"/>
      <c r="M4" s="388"/>
      <c r="N4" s="388"/>
      <c r="O4" s="388"/>
      <c r="P4" s="389"/>
      <c r="Q4" s="389"/>
      <c r="R4" s="389"/>
      <c r="S4" s="389"/>
      <c r="T4" s="389"/>
      <c r="U4" s="389"/>
      <c r="V4" s="6"/>
    </row>
    <row r="5" spans="1:22" ht="35.25" customHeight="1" x14ac:dyDescent="0.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2" t="s">
        <v>6</v>
      </c>
      <c r="H5" s="14" t="s">
        <v>76</v>
      </c>
      <c r="I5" s="114"/>
      <c r="J5" s="16" t="s">
        <v>77</v>
      </c>
      <c r="K5" s="174"/>
      <c r="L5" s="115"/>
      <c r="M5" s="16" t="s">
        <v>78</v>
      </c>
      <c r="N5" s="16" t="s">
        <v>7</v>
      </c>
      <c r="O5" s="17"/>
      <c r="P5" s="13" t="s">
        <v>8</v>
      </c>
      <c r="Q5" s="8"/>
      <c r="R5" s="18"/>
      <c r="S5" s="94" t="s">
        <v>40</v>
      </c>
      <c r="T5" s="19"/>
      <c r="U5" s="20"/>
    </row>
    <row r="6" spans="1:22" ht="12.95" customHeight="1" x14ac:dyDescent="0.25">
      <c r="B6" s="494" t="s">
        <v>9</v>
      </c>
      <c r="C6" s="391" t="s">
        <v>305</v>
      </c>
      <c r="D6" s="391" t="s">
        <v>306</v>
      </c>
      <c r="E6" s="392">
        <v>2005</v>
      </c>
      <c r="F6" s="392" t="s">
        <v>10</v>
      </c>
      <c r="G6" s="483" t="s">
        <v>29</v>
      </c>
      <c r="H6" s="486">
        <v>75</v>
      </c>
      <c r="I6" s="149"/>
      <c r="J6" s="484">
        <v>67</v>
      </c>
      <c r="K6" s="219" t="str">
        <f>IF(AND($G6="Schüler",$C6&lt;&gt;""),"x","")</f>
        <v>x</v>
      </c>
      <c r="L6" s="21"/>
      <c r="M6" s="489"/>
      <c r="N6" s="484"/>
      <c r="O6" s="225" t="str">
        <f>IF(AND($G6="Jugend",$C6&lt;&gt;""),"x","")</f>
        <v/>
      </c>
      <c r="P6" s="397">
        <f>SUM(H6+J6+M6+N6)</f>
        <v>142</v>
      </c>
      <c r="Q6" s="22"/>
      <c r="R6" s="23"/>
      <c r="S6" s="399">
        <f>IF(I6="X",H6,0)+IF(K6="X",J6,0)+IF(O6="x",N6,0)</f>
        <v>67</v>
      </c>
      <c r="T6" s="24"/>
      <c r="U6" s="25"/>
    </row>
    <row r="7" spans="1:22" ht="12.95" customHeight="1" x14ac:dyDescent="0.25">
      <c r="B7" s="495"/>
      <c r="C7" s="391"/>
      <c r="D7" s="391"/>
      <c r="E7" s="392"/>
      <c r="F7" s="392"/>
      <c r="G7" s="425"/>
      <c r="H7" s="491"/>
      <c r="I7" s="245"/>
      <c r="J7" s="485"/>
      <c r="K7" s="220"/>
      <c r="L7" s="21"/>
      <c r="M7" s="492"/>
      <c r="N7" s="485"/>
      <c r="O7" s="226"/>
      <c r="P7" s="398"/>
      <c r="Q7" s="22"/>
      <c r="R7" s="23"/>
      <c r="S7" s="400"/>
      <c r="T7" s="24"/>
      <c r="U7" s="25"/>
    </row>
    <row r="8" spans="1:22" s="97" customFormat="1" ht="9" customHeight="1" x14ac:dyDescent="0.5">
      <c r="A8" s="3"/>
      <c r="B8" s="26"/>
      <c r="C8" s="239"/>
      <c r="D8" s="239"/>
      <c r="E8" s="240"/>
      <c r="F8" s="240"/>
      <c r="G8" s="240"/>
      <c r="H8" s="197"/>
      <c r="I8" s="246"/>
      <c r="J8" s="141"/>
      <c r="K8" s="17"/>
      <c r="L8" s="21"/>
      <c r="M8" s="142"/>
      <c r="N8" s="142"/>
      <c r="O8" s="209"/>
      <c r="P8" s="29"/>
      <c r="Q8" s="22"/>
      <c r="R8" s="23"/>
      <c r="S8" s="30"/>
      <c r="T8" s="24"/>
      <c r="U8" s="25"/>
      <c r="V8" s="3"/>
    </row>
    <row r="9" spans="1:22" ht="12.95" customHeight="1" x14ac:dyDescent="0.25">
      <c r="B9" s="390" t="s">
        <v>12</v>
      </c>
      <c r="C9" s="391" t="s">
        <v>307</v>
      </c>
      <c r="D9" s="391" t="s">
        <v>308</v>
      </c>
      <c r="E9" s="392">
        <v>2005</v>
      </c>
      <c r="F9" s="392" t="s">
        <v>10</v>
      </c>
      <c r="G9" s="483" t="s">
        <v>29</v>
      </c>
      <c r="H9" s="486">
        <v>67</v>
      </c>
      <c r="I9" s="149"/>
      <c r="J9" s="484">
        <v>72</v>
      </c>
      <c r="K9" s="219" t="str">
        <f>IF(AND($G9="Schüler",$C9&lt;&gt;""),"x","")</f>
        <v>x</v>
      </c>
      <c r="L9" s="21"/>
      <c r="M9" s="489"/>
      <c r="N9" s="484"/>
      <c r="O9" s="225" t="str">
        <f>IF(AND($G9="Jugend",$C9&lt;&gt;""),"x","")</f>
        <v/>
      </c>
      <c r="P9" s="397">
        <f>SUM(H9+J9+M9+N9)</f>
        <v>139</v>
      </c>
      <c r="Q9" s="22"/>
      <c r="R9" s="23"/>
      <c r="S9" s="399">
        <f>IF(I9="X",H9,0)+IF(K9="X",J9,0)+IF(O9="x",N9,0)</f>
        <v>72</v>
      </c>
      <c r="T9" s="24"/>
      <c r="U9" s="25"/>
    </row>
    <row r="10" spans="1:22" ht="12.95" customHeight="1" x14ac:dyDescent="0.25">
      <c r="B10" s="390"/>
      <c r="C10" s="391"/>
      <c r="D10" s="391"/>
      <c r="E10" s="392"/>
      <c r="F10" s="392"/>
      <c r="G10" s="425"/>
      <c r="H10" s="491"/>
      <c r="I10" s="245"/>
      <c r="J10" s="485"/>
      <c r="K10" s="221"/>
      <c r="L10" s="21"/>
      <c r="M10" s="492"/>
      <c r="N10" s="485"/>
      <c r="O10" s="226"/>
      <c r="P10" s="398"/>
      <c r="Q10" s="22"/>
      <c r="R10" s="23"/>
      <c r="S10" s="400"/>
      <c r="T10" s="24"/>
      <c r="U10" s="25"/>
    </row>
    <row r="11" spans="1:22" s="97" customFormat="1" ht="9" customHeight="1" x14ac:dyDescent="0.5">
      <c r="A11" s="3"/>
      <c r="B11" s="26"/>
      <c r="C11" s="239"/>
      <c r="D11" s="239"/>
      <c r="E11" s="240"/>
      <c r="F11" s="240"/>
      <c r="G11" s="240"/>
      <c r="H11" s="197"/>
      <c r="I11" s="246"/>
      <c r="J11" s="141"/>
      <c r="K11" s="17"/>
      <c r="L11" s="21"/>
      <c r="M11" s="142"/>
      <c r="N11" s="142"/>
      <c r="O11" s="209"/>
      <c r="P11" s="29"/>
      <c r="Q11" s="22"/>
      <c r="R11" s="23"/>
      <c r="S11" s="30"/>
      <c r="T11" s="24"/>
      <c r="U11" s="25"/>
      <c r="V11" s="3"/>
    </row>
    <row r="12" spans="1:22" ht="12.95" customHeight="1" x14ac:dyDescent="0.25">
      <c r="B12" s="390" t="s">
        <v>13</v>
      </c>
      <c r="C12" s="391" t="s">
        <v>309</v>
      </c>
      <c r="D12" s="391" t="s">
        <v>310</v>
      </c>
      <c r="E12" s="392">
        <v>2005</v>
      </c>
      <c r="F12" s="392" t="s">
        <v>10</v>
      </c>
      <c r="G12" s="483" t="s">
        <v>29</v>
      </c>
      <c r="H12" s="486">
        <v>75</v>
      </c>
      <c r="I12" s="149"/>
      <c r="J12" s="484">
        <v>61</v>
      </c>
      <c r="K12" s="219" t="str">
        <f>IF(AND($G12="Schüler",$C12&lt;&gt;""),"x","")</f>
        <v>x</v>
      </c>
      <c r="L12" s="21"/>
      <c r="M12" s="489"/>
      <c r="N12" s="484"/>
      <c r="O12" s="225" t="str">
        <f>IF(AND($G12="Jugend",$C12&lt;&gt;""),"x","")</f>
        <v/>
      </c>
      <c r="P12" s="397">
        <f>SUM(H12+J12+M12+N12)</f>
        <v>136</v>
      </c>
      <c r="Q12" s="22"/>
      <c r="R12" s="23"/>
      <c r="S12" s="399">
        <f>IF(I12="X",H12,0)+IF(K12="X",J12,0)+IF(O12="x",N12,0)</f>
        <v>61</v>
      </c>
      <c r="T12" s="24"/>
      <c r="U12" s="25"/>
    </row>
    <row r="13" spans="1:22" ht="12.95" customHeight="1" x14ac:dyDescent="0.25">
      <c r="B13" s="390"/>
      <c r="C13" s="391"/>
      <c r="D13" s="391"/>
      <c r="E13" s="392"/>
      <c r="F13" s="392"/>
      <c r="G13" s="425"/>
      <c r="H13" s="491"/>
      <c r="I13" s="245"/>
      <c r="J13" s="485"/>
      <c r="K13" s="220"/>
      <c r="L13" s="21"/>
      <c r="M13" s="492"/>
      <c r="N13" s="485"/>
      <c r="O13" s="226"/>
      <c r="P13" s="398"/>
      <c r="Q13" s="22"/>
      <c r="R13" s="23"/>
      <c r="S13" s="400"/>
      <c r="T13" s="24"/>
      <c r="U13" s="25"/>
    </row>
    <row r="14" spans="1:22" s="97" customFormat="1" ht="9" customHeight="1" x14ac:dyDescent="0.5">
      <c r="A14" s="3"/>
      <c r="B14" s="26"/>
      <c r="C14" s="239"/>
      <c r="D14" s="239"/>
      <c r="E14" s="240"/>
      <c r="F14" s="240"/>
      <c r="G14" s="240"/>
      <c r="H14" s="197"/>
      <c r="I14" s="246"/>
      <c r="J14" s="141"/>
      <c r="K14" s="17"/>
      <c r="L14" s="21"/>
      <c r="M14" s="142"/>
      <c r="N14" s="142"/>
      <c r="O14" s="209"/>
      <c r="P14" s="29"/>
      <c r="Q14" s="22"/>
      <c r="R14" s="23"/>
      <c r="S14" s="31"/>
      <c r="T14" s="24"/>
      <c r="U14" s="25"/>
      <c r="V14" s="3"/>
    </row>
    <row r="15" spans="1:22" ht="12.95" customHeight="1" x14ac:dyDescent="0.25">
      <c r="B15" s="390" t="s">
        <v>14</v>
      </c>
      <c r="C15" s="391" t="s">
        <v>311</v>
      </c>
      <c r="D15" s="391" t="s">
        <v>312</v>
      </c>
      <c r="E15" s="392">
        <v>2004</v>
      </c>
      <c r="F15" s="392" t="s">
        <v>10</v>
      </c>
      <c r="G15" s="483" t="s">
        <v>11</v>
      </c>
      <c r="H15" s="486">
        <v>76</v>
      </c>
      <c r="I15" s="149"/>
      <c r="J15" s="484">
        <v>73</v>
      </c>
      <c r="K15" s="219" t="str">
        <f>IF(AND($G15="Schüler",$C15&lt;&gt;""),"x","")</f>
        <v/>
      </c>
      <c r="L15" s="21"/>
      <c r="M15" s="489">
        <v>69</v>
      </c>
      <c r="N15" s="484">
        <v>77</v>
      </c>
      <c r="O15" s="225" t="str">
        <f>IF(AND($G15="Jugend",$C15&lt;&gt;""),"x","")</f>
        <v>x</v>
      </c>
      <c r="P15" s="397">
        <f>SUM(H15+J15+M15+N15)</f>
        <v>295</v>
      </c>
      <c r="Q15" s="22"/>
      <c r="R15" s="23"/>
      <c r="S15" s="399">
        <f>IF(I15="X",H15,0)+IF(K15="X",J15,0)+IF(O15="x",N15,0)</f>
        <v>77</v>
      </c>
      <c r="T15" s="24"/>
      <c r="U15" s="25"/>
    </row>
    <row r="16" spans="1:22" ht="12.95" customHeight="1" x14ac:dyDescent="0.25">
      <c r="B16" s="390"/>
      <c r="C16" s="391"/>
      <c r="D16" s="391"/>
      <c r="E16" s="392"/>
      <c r="F16" s="392"/>
      <c r="G16" s="425"/>
      <c r="H16" s="491"/>
      <c r="I16" s="245"/>
      <c r="J16" s="485"/>
      <c r="K16" s="220"/>
      <c r="L16" s="21"/>
      <c r="M16" s="492"/>
      <c r="N16" s="485"/>
      <c r="O16" s="226"/>
      <c r="P16" s="398"/>
      <c r="Q16" s="22"/>
      <c r="R16" s="23"/>
      <c r="S16" s="400"/>
      <c r="T16" s="24"/>
      <c r="U16" s="25"/>
    </row>
    <row r="17" spans="1:22" s="97" customFormat="1" ht="9" customHeight="1" x14ac:dyDescent="0.5">
      <c r="A17" s="3"/>
      <c r="B17" s="26"/>
      <c r="C17" s="239"/>
      <c r="D17" s="239"/>
      <c r="E17" s="240"/>
      <c r="F17" s="240"/>
      <c r="G17" s="240"/>
      <c r="H17" s="197"/>
      <c r="I17" s="246"/>
      <c r="J17" s="141"/>
      <c r="K17" s="17"/>
      <c r="L17" s="21"/>
      <c r="M17" s="142"/>
      <c r="N17" s="142"/>
      <c r="O17" s="209"/>
      <c r="P17" s="29"/>
      <c r="Q17" s="22"/>
      <c r="R17" s="23"/>
      <c r="S17" s="30"/>
      <c r="T17" s="24"/>
      <c r="U17" s="25"/>
      <c r="V17" s="3"/>
    </row>
    <row r="18" spans="1:22" ht="12.95" customHeight="1" x14ac:dyDescent="0.25">
      <c r="B18" s="401" t="s">
        <v>16</v>
      </c>
      <c r="C18" s="391" t="s">
        <v>313</v>
      </c>
      <c r="D18" s="391" t="s">
        <v>314</v>
      </c>
      <c r="E18" s="392">
        <v>2003</v>
      </c>
      <c r="F18" s="392" t="s">
        <v>10</v>
      </c>
      <c r="G18" s="483" t="s">
        <v>11</v>
      </c>
      <c r="H18" s="486">
        <v>91</v>
      </c>
      <c r="I18" s="149"/>
      <c r="J18" s="484">
        <v>88</v>
      </c>
      <c r="K18" s="219" t="str">
        <f>IF(AND($G18="Schüler",$C18&lt;&gt;""),"x","")</f>
        <v/>
      </c>
      <c r="L18" s="21"/>
      <c r="M18" s="489">
        <v>87</v>
      </c>
      <c r="N18" s="484">
        <v>89</v>
      </c>
      <c r="O18" s="225" t="str">
        <f>IF(AND($G18="Jugend",$C18&lt;&gt;""),"x","")</f>
        <v>x</v>
      </c>
      <c r="P18" s="397">
        <f>SUM(H18+J18+M18+N18)</f>
        <v>355</v>
      </c>
      <c r="Q18" s="22"/>
      <c r="R18" s="23"/>
      <c r="S18" s="399">
        <f>IF(I18="X",H18,0)+IF(K18="X",J18,0)+IF(O18="x",N18,0)</f>
        <v>89</v>
      </c>
      <c r="T18" s="24"/>
      <c r="U18" s="25"/>
    </row>
    <row r="19" spans="1:22" ht="12.95" customHeight="1" x14ac:dyDescent="0.25">
      <c r="B19" s="401"/>
      <c r="C19" s="391"/>
      <c r="D19" s="391"/>
      <c r="E19" s="392"/>
      <c r="F19" s="392"/>
      <c r="G19" s="425"/>
      <c r="H19" s="491"/>
      <c r="I19" s="245"/>
      <c r="J19" s="485"/>
      <c r="K19" s="220"/>
      <c r="L19" s="21"/>
      <c r="M19" s="492"/>
      <c r="N19" s="485"/>
      <c r="O19" s="226"/>
      <c r="P19" s="398"/>
      <c r="Q19" s="22"/>
      <c r="R19" s="23"/>
      <c r="S19" s="400"/>
      <c r="T19" s="24"/>
      <c r="U19" s="25"/>
    </row>
    <row r="20" spans="1:22" s="97" customFormat="1" ht="9" customHeight="1" x14ac:dyDescent="0.5">
      <c r="A20" s="3"/>
      <c r="B20" s="26"/>
      <c r="C20" s="239"/>
      <c r="D20" s="239"/>
      <c r="E20" s="240"/>
      <c r="F20" s="240"/>
      <c r="G20" s="240"/>
      <c r="H20" s="197"/>
      <c r="I20" s="246"/>
      <c r="J20" s="141"/>
      <c r="K20" s="17"/>
      <c r="L20" s="21"/>
      <c r="M20" s="142"/>
      <c r="N20" s="142"/>
      <c r="O20" s="209"/>
      <c r="P20" s="29"/>
      <c r="Q20" s="22"/>
      <c r="R20" s="23"/>
      <c r="S20" s="30"/>
      <c r="T20" s="24"/>
      <c r="U20" s="25"/>
      <c r="V20" s="3"/>
    </row>
    <row r="21" spans="1:22" ht="12.95" customHeight="1" x14ac:dyDescent="0.25">
      <c r="B21" s="390" t="s">
        <v>17</v>
      </c>
      <c r="C21" s="391" t="s">
        <v>315</v>
      </c>
      <c r="D21" s="391" t="s">
        <v>187</v>
      </c>
      <c r="E21" s="392">
        <v>2004</v>
      </c>
      <c r="F21" s="392" t="s">
        <v>10</v>
      </c>
      <c r="G21" s="483" t="s">
        <v>11</v>
      </c>
      <c r="H21" s="486">
        <v>84</v>
      </c>
      <c r="I21" s="149"/>
      <c r="J21" s="484">
        <v>81</v>
      </c>
      <c r="K21" s="219" t="str">
        <f>IF(AND($G21="Schüler",$C21&lt;&gt;""),"x","")</f>
        <v/>
      </c>
      <c r="L21" s="21"/>
      <c r="M21" s="489">
        <v>79</v>
      </c>
      <c r="N21" s="484">
        <v>69</v>
      </c>
      <c r="O21" s="225" t="str">
        <f>IF(AND($G21="Jugend",$C21&lt;&gt;""),"x","")</f>
        <v>x</v>
      </c>
      <c r="P21" s="397">
        <f>SUM(H21+J21+M21+N21)</f>
        <v>313</v>
      </c>
      <c r="Q21" s="22"/>
      <c r="R21" s="23"/>
      <c r="S21" s="399">
        <f>IF(I21="X",H21,0)+IF(K21="X",J21,0)+IF(O21="x",N21,0)</f>
        <v>69</v>
      </c>
      <c r="T21" s="24"/>
      <c r="U21" s="25"/>
    </row>
    <row r="22" spans="1:22" ht="12.95" customHeight="1" x14ac:dyDescent="0.25">
      <c r="B22" s="390"/>
      <c r="C22" s="391"/>
      <c r="D22" s="391"/>
      <c r="E22" s="392"/>
      <c r="F22" s="392"/>
      <c r="G22" s="425"/>
      <c r="H22" s="491"/>
      <c r="I22" s="245"/>
      <c r="J22" s="485"/>
      <c r="K22" s="220"/>
      <c r="L22" s="21"/>
      <c r="M22" s="492"/>
      <c r="N22" s="485"/>
      <c r="O22" s="226"/>
      <c r="P22" s="398"/>
      <c r="Q22" s="22"/>
      <c r="R22" s="23"/>
      <c r="S22" s="400"/>
      <c r="T22" s="24"/>
      <c r="U22" s="25"/>
    </row>
    <row r="23" spans="1:22" s="97" customFormat="1" ht="9" customHeight="1" x14ac:dyDescent="0.5">
      <c r="A23" s="3"/>
      <c r="B23" s="26"/>
      <c r="C23" s="239"/>
      <c r="D23" s="239"/>
      <c r="E23" s="240"/>
      <c r="F23" s="240"/>
      <c r="G23" s="240"/>
      <c r="H23" s="197"/>
      <c r="I23" s="246"/>
      <c r="J23" s="141"/>
      <c r="K23" s="222"/>
      <c r="L23" s="21"/>
      <c r="M23" s="142"/>
      <c r="N23" s="142"/>
      <c r="O23" s="209"/>
      <c r="P23" s="29"/>
      <c r="Q23" s="22"/>
      <c r="R23" s="23"/>
      <c r="S23" s="30"/>
      <c r="T23" s="24"/>
      <c r="U23" s="25"/>
      <c r="V23" s="3"/>
    </row>
    <row r="24" spans="1:22" ht="12.95" customHeight="1" x14ac:dyDescent="0.25">
      <c r="B24" s="390" t="s">
        <v>18</v>
      </c>
      <c r="C24" s="391" t="s">
        <v>316</v>
      </c>
      <c r="D24" s="391" t="s">
        <v>317</v>
      </c>
      <c r="E24" s="392">
        <v>2003</v>
      </c>
      <c r="F24" s="392" t="s">
        <v>10</v>
      </c>
      <c r="G24" s="483" t="s">
        <v>11</v>
      </c>
      <c r="H24" s="486">
        <v>75</v>
      </c>
      <c r="I24" s="149"/>
      <c r="J24" s="484">
        <v>75</v>
      </c>
      <c r="K24" s="219" t="str">
        <f>IF(AND($G24="Schüler",$C24&lt;&gt;""),"x","")</f>
        <v/>
      </c>
      <c r="L24" s="21"/>
      <c r="M24" s="489">
        <v>74</v>
      </c>
      <c r="N24" s="484">
        <v>79</v>
      </c>
      <c r="O24" s="225" t="str">
        <f>IF(AND($G24="Jugend",$C24&lt;&gt;""),"x","")</f>
        <v>x</v>
      </c>
      <c r="P24" s="397">
        <f>SUM(H24+J24+M24+N24)</f>
        <v>303</v>
      </c>
      <c r="Q24" s="22"/>
      <c r="R24" s="23"/>
      <c r="S24" s="399">
        <f>IF(I24="X",H24,0)+IF(K24="X",J24,0)+IF(O24="x",N24,0)</f>
        <v>79</v>
      </c>
      <c r="T24" s="24"/>
      <c r="U24" s="25"/>
    </row>
    <row r="25" spans="1:22" ht="12.95" customHeight="1" x14ac:dyDescent="0.25">
      <c r="B25" s="390"/>
      <c r="C25" s="391"/>
      <c r="D25" s="391"/>
      <c r="E25" s="392"/>
      <c r="F25" s="392"/>
      <c r="G25" s="425"/>
      <c r="H25" s="491"/>
      <c r="I25" s="245"/>
      <c r="J25" s="485"/>
      <c r="K25" s="223"/>
      <c r="L25" s="21"/>
      <c r="M25" s="492"/>
      <c r="N25" s="485"/>
      <c r="O25" s="226"/>
      <c r="P25" s="398"/>
      <c r="Q25" s="22"/>
      <c r="R25" s="23"/>
      <c r="S25" s="400"/>
      <c r="T25" s="24"/>
      <c r="U25" s="25"/>
    </row>
    <row r="26" spans="1:22" s="97" customFormat="1" ht="9" customHeight="1" x14ac:dyDescent="0.5">
      <c r="A26" s="3"/>
      <c r="B26" s="26"/>
      <c r="C26" s="239"/>
      <c r="D26" s="239"/>
      <c r="E26" s="240"/>
      <c r="F26" s="240"/>
      <c r="G26" s="240"/>
      <c r="H26" s="198"/>
      <c r="I26" s="246"/>
      <c r="J26" s="141"/>
      <c r="K26" s="17"/>
      <c r="L26" s="21"/>
      <c r="M26" s="142"/>
      <c r="N26" s="142"/>
      <c r="O26" s="227"/>
      <c r="P26" s="29"/>
      <c r="Q26" s="22"/>
      <c r="R26" s="23"/>
      <c r="S26" s="30"/>
      <c r="T26" s="24"/>
      <c r="U26" s="25"/>
      <c r="V26" s="3"/>
    </row>
    <row r="27" spans="1:22" ht="12.95" customHeight="1" x14ac:dyDescent="0.25">
      <c r="B27" s="390" t="s">
        <v>19</v>
      </c>
      <c r="C27" s="391" t="s">
        <v>319</v>
      </c>
      <c r="D27" s="391" t="s">
        <v>318</v>
      </c>
      <c r="E27" s="392">
        <v>2004</v>
      </c>
      <c r="F27" s="392" t="s">
        <v>10</v>
      </c>
      <c r="G27" s="483" t="s">
        <v>11</v>
      </c>
      <c r="H27" s="486">
        <v>82</v>
      </c>
      <c r="I27" s="149"/>
      <c r="J27" s="484">
        <v>77</v>
      </c>
      <c r="K27" s="219" t="str">
        <f>IF(AND($G27="Schüler",$C27&lt;&gt;""),"x","")</f>
        <v/>
      </c>
      <c r="L27" s="21"/>
      <c r="M27" s="489">
        <v>79</v>
      </c>
      <c r="N27" s="484">
        <v>77</v>
      </c>
      <c r="O27" s="225" t="str">
        <f>IF(AND($G27="Jugend",$C27&lt;&gt;""),"x","")</f>
        <v>x</v>
      </c>
      <c r="P27" s="397">
        <f>SUM(H27+J27+M27+N27)</f>
        <v>315</v>
      </c>
      <c r="Q27" s="22"/>
      <c r="R27" s="23"/>
      <c r="S27" s="399">
        <f>IF(I27="X",H27,0)+IF(K27="X",J27,0)+IF(O27="x",N27,0)</f>
        <v>77</v>
      </c>
      <c r="T27" s="24"/>
      <c r="U27" s="25"/>
    </row>
    <row r="28" spans="1:22" ht="12.95" customHeight="1" x14ac:dyDescent="0.25">
      <c r="B28" s="390"/>
      <c r="C28" s="391"/>
      <c r="D28" s="391"/>
      <c r="E28" s="392"/>
      <c r="F28" s="392"/>
      <c r="G28" s="425"/>
      <c r="H28" s="491"/>
      <c r="I28" s="247"/>
      <c r="J28" s="485"/>
      <c r="K28" s="223"/>
      <c r="L28" s="21"/>
      <c r="M28" s="492"/>
      <c r="N28" s="485"/>
      <c r="O28" s="226"/>
      <c r="P28" s="398"/>
      <c r="Q28" s="22"/>
      <c r="R28" s="23"/>
      <c r="S28" s="400"/>
      <c r="T28" s="24"/>
      <c r="U28" s="25"/>
    </row>
    <row r="29" spans="1:22" s="97" customFormat="1" ht="9" customHeight="1" x14ac:dyDescent="0.5">
      <c r="A29" s="3"/>
      <c r="B29" s="26"/>
      <c r="C29" s="239"/>
      <c r="D29" s="239"/>
      <c r="E29" s="240"/>
      <c r="F29" s="240"/>
      <c r="G29" s="240"/>
      <c r="H29" s="197"/>
      <c r="I29" s="246"/>
      <c r="J29" s="141"/>
      <c r="K29" s="17"/>
      <c r="L29" s="21"/>
      <c r="M29" s="142"/>
      <c r="N29" s="142"/>
      <c r="O29" s="209"/>
      <c r="P29" s="29"/>
      <c r="Q29" s="22"/>
      <c r="R29" s="23"/>
      <c r="S29" s="30"/>
      <c r="T29" s="24"/>
      <c r="U29" s="25"/>
      <c r="V29" s="3"/>
    </row>
    <row r="30" spans="1:22" ht="12.95" customHeight="1" x14ac:dyDescent="0.25">
      <c r="B30" s="390" t="s">
        <v>20</v>
      </c>
      <c r="C30" s="391" t="s">
        <v>320</v>
      </c>
      <c r="D30" s="391" t="s">
        <v>171</v>
      </c>
      <c r="E30" s="392">
        <v>2004</v>
      </c>
      <c r="F30" s="392" t="s">
        <v>15</v>
      </c>
      <c r="G30" s="483" t="s">
        <v>11</v>
      </c>
      <c r="H30" s="486">
        <v>77</v>
      </c>
      <c r="I30" s="149"/>
      <c r="J30" s="484">
        <v>74</v>
      </c>
      <c r="K30" s="219" t="str">
        <f>IF(AND($G30="Schüler",$C30&lt;&gt;""),"x","")</f>
        <v/>
      </c>
      <c r="L30" s="21"/>
      <c r="M30" s="489">
        <v>77</v>
      </c>
      <c r="N30" s="484">
        <v>80</v>
      </c>
      <c r="O30" s="225" t="str">
        <f>IF(AND($G30="Jugend",$C30&lt;&gt;""),"x","")</f>
        <v>x</v>
      </c>
      <c r="P30" s="397">
        <f>SUM(H30+J30+M30+N30)</f>
        <v>308</v>
      </c>
      <c r="Q30" s="22"/>
      <c r="R30" s="23"/>
      <c r="S30" s="399">
        <f>IF(I30="X",H30,0)+IF(K30="X",J30,0)+IF(O30="x",N30,0)</f>
        <v>80</v>
      </c>
      <c r="T30" s="24"/>
      <c r="U30" s="25"/>
    </row>
    <row r="31" spans="1:22" ht="12.95" customHeight="1" x14ac:dyDescent="0.25">
      <c r="B31" s="390"/>
      <c r="C31" s="391"/>
      <c r="D31" s="391"/>
      <c r="E31" s="392"/>
      <c r="F31" s="392"/>
      <c r="G31" s="425"/>
      <c r="H31" s="491"/>
      <c r="I31" s="245"/>
      <c r="J31" s="485"/>
      <c r="K31" s="220"/>
      <c r="L31" s="21"/>
      <c r="M31" s="492"/>
      <c r="N31" s="485"/>
      <c r="O31" s="226"/>
      <c r="P31" s="398"/>
      <c r="Q31" s="22"/>
      <c r="R31" s="23"/>
      <c r="S31" s="400"/>
      <c r="T31" s="24"/>
      <c r="U31" s="25"/>
    </row>
    <row r="32" spans="1:22" s="97" customFormat="1" ht="9" customHeight="1" x14ac:dyDescent="0.5">
      <c r="A32" s="3"/>
      <c r="B32" s="26"/>
      <c r="C32" s="239"/>
      <c r="D32" s="239"/>
      <c r="E32" s="240"/>
      <c r="F32" s="240"/>
      <c r="G32" s="240"/>
      <c r="H32" s="197"/>
      <c r="I32" s="246"/>
      <c r="J32" s="141"/>
      <c r="K32" s="17"/>
      <c r="L32" s="21"/>
      <c r="M32" s="142"/>
      <c r="N32" s="142"/>
      <c r="O32" s="209"/>
      <c r="P32" s="29"/>
      <c r="Q32" s="22"/>
      <c r="R32" s="23"/>
      <c r="S32" s="30"/>
      <c r="T32" s="24"/>
      <c r="U32" s="25"/>
      <c r="V32" s="3"/>
    </row>
    <row r="33" spans="2:23" ht="12.95" customHeight="1" x14ac:dyDescent="0.25">
      <c r="B33" s="390" t="s">
        <v>21</v>
      </c>
      <c r="C33" s="391" t="s">
        <v>322</v>
      </c>
      <c r="D33" s="391" t="s">
        <v>321</v>
      </c>
      <c r="E33" s="392">
        <v>2004</v>
      </c>
      <c r="F33" s="392" t="s">
        <v>15</v>
      </c>
      <c r="G33" s="483" t="s">
        <v>11</v>
      </c>
      <c r="H33" s="486">
        <v>90</v>
      </c>
      <c r="I33" s="149"/>
      <c r="J33" s="484">
        <v>76</v>
      </c>
      <c r="K33" s="219" t="str">
        <f>IF(AND($G33="Schüler",$C33&lt;&gt;""),"x","")</f>
        <v/>
      </c>
      <c r="L33" s="21"/>
      <c r="M33" s="489">
        <v>81</v>
      </c>
      <c r="N33" s="484">
        <v>83</v>
      </c>
      <c r="O33" s="225" t="str">
        <f>IF(AND($G33="Jugend",$C33&lt;&gt;""),"x","")</f>
        <v>x</v>
      </c>
      <c r="P33" s="397">
        <f>SUM(H33+J33+M33+N33)</f>
        <v>330</v>
      </c>
      <c r="Q33" s="22"/>
      <c r="R33" s="23"/>
      <c r="S33" s="399">
        <f>IF(I33="X",H33,0)+IF(K33="X",J33,0)+IF(O33="x",N33,0)</f>
        <v>83</v>
      </c>
      <c r="T33" s="24"/>
      <c r="U33" s="25"/>
    </row>
    <row r="34" spans="2:23" ht="12.95" customHeight="1" thickBot="1" x14ac:dyDescent="0.3">
      <c r="B34" s="390"/>
      <c r="C34" s="391"/>
      <c r="D34" s="391"/>
      <c r="E34" s="392"/>
      <c r="F34" s="392"/>
      <c r="G34" s="425"/>
      <c r="H34" s="487"/>
      <c r="I34" s="248"/>
      <c r="J34" s="488"/>
      <c r="K34" s="224"/>
      <c r="L34" s="199"/>
      <c r="M34" s="490"/>
      <c r="N34" s="488"/>
      <c r="O34" s="228"/>
      <c r="P34" s="398"/>
      <c r="Q34" s="22"/>
      <c r="R34" s="23"/>
      <c r="S34" s="400"/>
      <c r="T34" s="24"/>
      <c r="U34" s="25"/>
    </row>
    <row r="35" spans="2:23" ht="9" customHeight="1" thickBot="1" x14ac:dyDescent="0.55000000000000004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403" t="s">
        <v>22</v>
      </c>
      <c r="C37" s="24"/>
      <c r="D37" s="38"/>
      <c r="E37" s="119" t="s">
        <v>23</v>
      </c>
      <c r="F37" s="151">
        <f>COUNTIF($F$6:$F$34,"LG")</f>
        <v>8</v>
      </c>
      <c r="G37" s="39" t="s">
        <v>41</v>
      </c>
      <c r="H37" s="21"/>
      <c r="I37" s="27"/>
      <c r="J37" s="21" t="s">
        <v>38</v>
      </c>
      <c r="K37" s="27"/>
      <c r="L37" s="21"/>
      <c r="M37" s="404">
        <f>F37*10</f>
        <v>80</v>
      </c>
      <c r="N37" s="40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403"/>
      <c r="C38" s="24"/>
      <c r="D38" s="38"/>
      <c r="E38" s="119" t="s">
        <v>24</v>
      </c>
      <c r="F38" s="152">
        <f>COUNTIF($F$6:$F$34,"LP")</f>
        <v>2</v>
      </c>
      <c r="G38" s="39" t="s">
        <v>42</v>
      </c>
      <c r="H38" s="21"/>
      <c r="I38" s="27"/>
      <c r="J38" s="21" t="s">
        <v>38</v>
      </c>
      <c r="K38" s="27"/>
      <c r="L38" s="21"/>
      <c r="M38" s="404">
        <f>F38*20</f>
        <v>40</v>
      </c>
      <c r="N38" s="40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35"/>
      <c r="C39" s="24"/>
      <c r="D39" s="38"/>
      <c r="E39" s="236" t="s">
        <v>94</v>
      </c>
      <c r="F39" s="152">
        <f>COUNTIF($G$6:$G$34,"Schüler")</f>
        <v>3</v>
      </c>
      <c r="G39" s="237" t="s">
        <v>95</v>
      </c>
      <c r="H39" s="21"/>
      <c r="I39" s="27"/>
      <c r="J39" s="21" t="s">
        <v>38</v>
      </c>
      <c r="K39" s="27"/>
      <c r="L39" s="21"/>
      <c r="M39" s="412">
        <f>F39*5</f>
        <v>15</v>
      </c>
      <c r="N39" s="412"/>
      <c r="O39" s="27"/>
      <c r="P39" s="142"/>
      <c r="Q39" s="142"/>
      <c r="R39" s="142"/>
      <c r="S39" s="142"/>
      <c r="T39" s="238"/>
      <c r="U39" s="42"/>
      <c r="W39"/>
    </row>
    <row r="40" spans="2:23" ht="23.25" customHeight="1" thickBot="1" x14ac:dyDescent="0.55000000000000004">
      <c r="B40" s="43"/>
      <c r="C40" s="229" t="str">
        <f>IF(COUNTBLANK(H6:H34)-20-(10-F37-F38)&gt;=0,"Es sind derzeit mehr Boni (Spalte F - 'LG' od. 'LP') als erste Serien (Spalte H) eingetragen!","")</f>
        <v/>
      </c>
      <c r="D40" s="21"/>
      <c r="E40" s="21"/>
      <c r="F40" s="218"/>
      <c r="G40" s="21"/>
      <c r="H40" s="21"/>
      <c r="I40" s="27"/>
      <c r="J40" s="21"/>
      <c r="K40" s="27"/>
      <c r="L40" s="21"/>
      <c r="M40" s="405">
        <f>SUM(M37:N39)</f>
        <v>135</v>
      </c>
      <c r="N40" s="405"/>
      <c r="O40" s="27"/>
      <c r="P40" s="44" t="s">
        <v>25</v>
      </c>
      <c r="Q40" s="406" t="s">
        <v>39</v>
      </c>
      <c r="R40" s="406"/>
      <c r="S40" s="45">
        <f>SUM(S6:S34)</f>
        <v>754</v>
      </c>
      <c r="T40" s="46"/>
      <c r="U40" s="47" t="s">
        <v>26</v>
      </c>
    </row>
    <row r="41" spans="2:23" ht="10.5" customHeight="1" thickTop="1" thickBot="1" x14ac:dyDescent="0.55000000000000004">
      <c r="B41" s="48"/>
      <c r="C41" s="140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55000000000000004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7" t="s">
        <v>27</v>
      </c>
      <c r="F43" s="407"/>
      <c r="G43" s="407"/>
      <c r="H43" s="407"/>
      <c r="I43" s="407"/>
      <c r="J43" s="407"/>
      <c r="K43" s="407"/>
      <c r="L43" s="407"/>
      <c r="M43" s="408">
        <f>SUM(M40+S40)</f>
        <v>889</v>
      </c>
      <c r="N43" s="409"/>
      <c r="O43" s="409"/>
      <c r="P43" s="409"/>
      <c r="Q43" s="409"/>
      <c r="R43" s="409"/>
      <c r="S43" s="409"/>
      <c r="T43" s="8"/>
      <c r="U43" s="8"/>
    </row>
    <row r="44" spans="2:23" ht="12.75" customHeight="1" thickBot="1" x14ac:dyDescent="0.3">
      <c r="B44" s="11"/>
      <c r="C44" s="11"/>
      <c r="D44" s="11"/>
      <c r="E44" s="407"/>
      <c r="F44" s="407"/>
      <c r="G44" s="407"/>
      <c r="H44" s="407"/>
      <c r="I44" s="407"/>
      <c r="J44" s="407"/>
      <c r="K44" s="407"/>
      <c r="L44" s="407"/>
      <c r="M44" s="409"/>
      <c r="N44" s="409"/>
      <c r="O44" s="409"/>
      <c r="P44" s="409"/>
      <c r="Q44" s="409"/>
      <c r="R44" s="409"/>
      <c r="S44" s="409"/>
      <c r="T44" s="8"/>
      <c r="U44" s="8"/>
    </row>
    <row r="45" spans="2:23" ht="12.75" customHeight="1" thickBot="1" x14ac:dyDescent="0.3">
      <c r="B45" s="11"/>
      <c r="C45" s="11"/>
      <c r="D45" s="11"/>
      <c r="E45" s="407"/>
      <c r="F45" s="407"/>
      <c r="G45" s="407"/>
      <c r="H45" s="407"/>
      <c r="I45" s="407"/>
      <c r="J45" s="407"/>
      <c r="K45" s="407"/>
      <c r="L45" s="407"/>
      <c r="M45" s="409"/>
      <c r="N45" s="409"/>
      <c r="O45" s="409"/>
      <c r="P45" s="409"/>
      <c r="Q45" s="409"/>
      <c r="R45" s="409"/>
      <c r="S45" s="409"/>
      <c r="T45" s="8"/>
      <c r="U45" s="8"/>
    </row>
    <row r="46" spans="2:23" ht="6" customHeight="1" x14ac:dyDescent="0.25"/>
    <row r="47" spans="2:23" x14ac:dyDescent="0.2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J9:J10"/>
    <mergeCell ref="J6:J7"/>
    <mergeCell ref="M6:M7"/>
    <mergeCell ref="B6:B7"/>
    <mergeCell ref="C6:C7"/>
    <mergeCell ref="D6:D7"/>
    <mergeCell ref="E6:E7"/>
    <mergeCell ref="F6:F7"/>
    <mergeCell ref="G6:G7"/>
    <mergeCell ref="C9:C10"/>
    <mergeCell ref="D9:D10"/>
    <mergeCell ref="E9:E10"/>
    <mergeCell ref="F9:F10"/>
    <mergeCell ref="G9:G10"/>
    <mergeCell ref="H6:H7"/>
    <mergeCell ref="H9:H10"/>
    <mergeCell ref="B2:U2"/>
    <mergeCell ref="C4:F4"/>
    <mergeCell ref="H4:O4"/>
    <mergeCell ref="P4:U4"/>
    <mergeCell ref="N6:N7"/>
    <mergeCell ref="P6:P7"/>
    <mergeCell ref="S6:S7"/>
    <mergeCell ref="B9:B10"/>
    <mergeCell ref="J12:J13"/>
    <mergeCell ref="M12:M13"/>
    <mergeCell ref="B12:B13"/>
    <mergeCell ref="C12:C13"/>
    <mergeCell ref="D12:D13"/>
    <mergeCell ref="E12:E13"/>
    <mergeCell ref="F12:F13"/>
    <mergeCell ref="G12:G13"/>
    <mergeCell ref="M9:M10"/>
    <mergeCell ref="N9:N10"/>
    <mergeCell ref="P9:P10"/>
    <mergeCell ref="S9:S10"/>
    <mergeCell ref="N12:N13"/>
    <mergeCell ref="P12:P13"/>
    <mergeCell ref="S12:S13"/>
    <mergeCell ref="H12:H13"/>
    <mergeCell ref="H18:H19"/>
    <mergeCell ref="J18:J19"/>
    <mergeCell ref="M18:M19"/>
    <mergeCell ref="H15:H16"/>
    <mergeCell ref="J15:J16"/>
    <mergeCell ref="G27:G28"/>
    <mergeCell ref="B18:B19"/>
    <mergeCell ref="C18:C19"/>
    <mergeCell ref="D18:D19"/>
    <mergeCell ref="E18:E19"/>
    <mergeCell ref="F18:F19"/>
    <mergeCell ref="G18:G19"/>
    <mergeCell ref="B21:B22"/>
    <mergeCell ref="C21:C22"/>
    <mergeCell ref="D21:D22"/>
    <mergeCell ref="E21:E22"/>
    <mergeCell ref="F21:F22"/>
    <mergeCell ref="G21:G22"/>
    <mergeCell ref="M15:M16"/>
    <mergeCell ref="G15:G16"/>
    <mergeCell ref="N15:N16"/>
    <mergeCell ref="P15:P16"/>
    <mergeCell ref="S15:S16"/>
    <mergeCell ref="N18:N19"/>
    <mergeCell ref="P18:P19"/>
    <mergeCell ref="S18:S19"/>
    <mergeCell ref="B24:B25"/>
    <mergeCell ref="C24:C25"/>
    <mergeCell ref="D24:D25"/>
    <mergeCell ref="E24:E25"/>
    <mergeCell ref="F24:F25"/>
    <mergeCell ref="G24:G25"/>
    <mergeCell ref="S21:S22"/>
    <mergeCell ref="N24:N25"/>
    <mergeCell ref="P24:P25"/>
    <mergeCell ref="S24:S25"/>
    <mergeCell ref="H21:H22"/>
    <mergeCell ref="J21:J22"/>
    <mergeCell ref="B15:B16"/>
    <mergeCell ref="C15:C16"/>
    <mergeCell ref="D15:D16"/>
    <mergeCell ref="E15:E16"/>
    <mergeCell ref="F15:F16"/>
    <mergeCell ref="M21:M22"/>
    <mergeCell ref="N21:N22"/>
    <mergeCell ref="P21:P22"/>
    <mergeCell ref="H24:H25"/>
    <mergeCell ref="J24:J25"/>
    <mergeCell ref="M24:M25"/>
    <mergeCell ref="H27:H28"/>
    <mergeCell ref="M27:M28"/>
    <mergeCell ref="N27:N28"/>
    <mergeCell ref="P27:P28"/>
    <mergeCell ref="J27:J28"/>
    <mergeCell ref="S27:S28"/>
    <mergeCell ref="N30:N31"/>
    <mergeCell ref="P30:P31"/>
    <mergeCell ref="S30:S31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N33:N34"/>
    <mergeCell ref="P33:P34"/>
    <mergeCell ref="S33:S34"/>
    <mergeCell ref="H30:H31"/>
    <mergeCell ref="J30:J31"/>
    <mergeCell ref="M30:M31"/>
    <mergeCell ref="B27:B28"/>
    <mergeCell ref="C27:C28"/>
    <mergeCell ref="D27:D28"/>
    <mergeCell ref="E27:E28"/>
    <mergeCell ref="F27:F28"/>
    <mergeCell ref="M40:N40"/>
    <mergeCell ref="Q40:R40"/>
    <mergeCell ref="E43:L45"/>
    <mergeCell ref="M43:S45"/>
    <mergeCell ref="B37:B38"/>
    <mergeCell ref="M37:N37"/>
    <mergeCell ref="M38:N38"/>
    <mergeCell ref="B30:B31"/>
    <mergeCell ref="C30:C31"/>
    <mergeCell ref="D30:D31"/>
    <mergeCell ref="E30:E31"/>
    <mergeCell ref="F30:F31"/>
    <mergeCell ref="G30:G31"/>
    <mergeCell ref="M39:N39"/>
  </mergeCells>
  <dataValidations count="2">
    <dataValidation type="list" allowBlank="1" showInputMessage="1" showErrorMessage="1" error="Nur Eingabe 'Jugend' oder Schüler' möglich!" sqref="G6:G7 G33 G9:G10 G12:G13 G18 G21 G24 G15 G30 G27">
      <formula1>"Jugend, Schüler"</formula1>
    </dataValidation>
    <dataValidation type="list" allowBlank="1" showInputMessage="1" showErrorMessage="1" error="Nur Eingabe 'LG' oder 'LP' möglich!" sqref="F6:F7 F33:F34 F9:F10 F12:F13 F15:F16 F18:F19 F21:F22 F24:F25 F30:F31 F27:F28">
      <formula1>"LG, LP"</formula1>
    </dataValidation>
  </dataValidations>
  <pageMargins left="0.25" right="0.25" top="0.75" bottom="0.54" header="0.3" footer="0.3"/>
  <pageSetup paperSize="9" scale="8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="110" zoomScaleNormal="110" workbookViewId="0">
      <selection activeCell="D18" sqref="D18"/>
    </sheetView>
  </sheetViews>
  <sheetFormatPr baseColWidth="10" defaultColWidth="11.42578125" defaultRowHeight="14.25" x14ac:dyDescent="0.2"/>
  <cols>
    <col min="1" max="1" width="22.7109375" style="282" customWidth="1"/>
    <col min="2" max="2" width="25.28515625" style="282" customWidth="1"/>
    <col min="3" max="3" width="27.5703125" style="282" customWidth="1"/>
    <col min="4" max="5" width="22.7109375" style="282" customWidth="1"/>
    <col min="6" max="6" width="42.7109375" style="283" customWidth="1"/>
    <col min="7" max="7" width="14" style="283" customWidth="1"/>
    <col min="8" max="8" width="20.5703125" style="283" customWidth="1"/>
    <col min="9" max="16384" width="11.42578125" style="283"/>
  </cols>
  <sheetData>
    <row r="1" spans="1:7" ht="33.200000000000003" x14ac:dyDescent="0.7">
      <c r="A1" s="284" t="s">
        <v>97</v>
      </c>
      <c r="B1" s="285"/>
      <c r="C1" s="285"/>
      <c r="D1" s="285"/>
      <c r="E1" s="285"/>
      <c r="F1" s="286"/>
      <c r="G1" s="286"/>
    </row>
    <row r="2" spans="1:7" ht="15.6" x14ac:dyDescent="0.7">
      <c r="A2" s="285"/>
      <c r="B2" s="285"/>
      <c r="C2" s="285"/>
      <c r="D2" s="285"/>
      <c r="E2" s="285"/>
      <c r="F2" s="286"/>
      <c r="G2" s="286"/>
    </row>
    <row r="3" spans="1:7" ht="15.75" customHeight="1" x14ac:dyDescent="0.55000000000000004">
      <c r="A3" s="292" t="s">
        <v>73</v>
      </c>
      <c r="B3" s="292" t="s">
        <v>72</v>
      </c>
      <c r="C3" s="292" t="s">
        <v>71</v>
      </c>
      <c r="D3" s="292" t="s">
        <v>70</v>
      </c>
      <c r="E3" s="292" t="s">
        <v>69</v>
      </c>
      <c r="F3" s="292" t="s">
        <v>68</v>
      </c>
      <c r="G3" s="292" t="s">
        <v>67</v>
      </c>
    </row>
    <row r="4" spans="1:7" ht="15.75" customHeight="1" x14ac:dyDescent="0.55000000000000004">
      <c r="A4" s="293" t="s">
        <v>36</v>
      </c>
      <c r="B4" s="293" t="s">
        <v>90</v>
      </c>
      <c r="C4" s="293" t="s">
        <v>33</v>
      </c>
      <c r="D4" s="293" t="s">
        <v>34</v>
      </c>
      <c r="E4" s="294" t="s">
        <v>43</v>
      </c>
      <c r="F4" s="293" t="s">
        <v>66</v>
      </c>
      <c r="G4" s="295">
        <v>43478</v>
      </c>
    </row>
    <row r="5" spans="1:7" ht="15.75" customHeight="1" x14ac:dyDescent="0.2">
      <c r="A5" s="293" t="s">
        <v>104</v>
      </c>
      <c r="B5" s="293" t="s">
        <v>37</v>
      </c>
      <c r="C5" s="302" t="s">
        <v>107</v>
      </c>
      <c r="D5" s="293" t="s">
        <v>32</v>
      </c>
      <c r="E5" s="293" t="s">
        <v>35</v>
      </c>
      <c r="F5" s="293" t="s">
        <v>65</v>
      </c>
      <c r="G5" s="295">
        <v>43562</v>
      </c>
    </row>
    <row r="6" spans="1:7" ht="15.75" customHeight="1" x14ac:dyDescent="0.55000000000000004">
      <c r="A6" s="293" t="s">
        <v>103</v>
      </c>
      <c r="B6" s="293"/>
      <c r="C6" s="293"/>
      <c r="D6" s="293"/>
      <c r="E6" s="293" t="s">
        <v>105</v>
      </c>
      <c r="F6" s="294"/>
      <c r="G6" s="294"/>
    </row>
    <row r="7" spans="1:7" ht="20.25" customHeight="1" x14ac:dyDescent="0.7">
      <c r="A7" s="285"/>
      <c r="B7" s="285"/>
      <c r="C7" s="285"/>
      <c r="D7" s="285"/>
      <c r="E7" s="285"/>
      <c r="F7" s="286"/>
      <c r="G7" s="286"/>
    </row>
    <row r="8" spans="1:7" ht="15.75" customHeight="1" x14ac:dyDescent="0.55000000000000004">
      <c r="A8" s="296" t="s">
        <v>74</v>
      </c>
      <c r="B8" s="297" t="s">
        <v>0</v>
      </c>
      <c r="C8" s="297" t="s">
        <v>84</v>
      </c>
      <c r="D8" s="297" t="s">
        <v>118</v>
      </c>
      <c r="E8" s="297" t="s">
        <v>119</v>
      </c>
      <c r="F8" s="297" t="s">
        <v>64</v>
      </c>
    </row>
    <row r="9" spans="1:7" ht="15.75" customHeight="1" x14ac:dyDescent="0.55000000000000004">
      <c r="A9" s="298">
        <v>1100</v>
      </c>
      <c r="B9" s="299" t="s">
        <v>36</v>
      </c>
      <c r="C9" s="299" t="s">
        <v>63</v>
      </c>
      <c r="D9" s="299" t="s">
        <v>62</v>
      </c>
      <c r="E9" s="299"/>
      <c r="F9" s="299" t="s">
        <v>89</v>
      </c>
      <c r="G9" s="289"/>
    </row>
    <row r="10" spans="1:7" ht="15.75" customHeight="1" x14ac:dyDescent="0.55000000000000004">
      <c r="A10" s="298">
        <v>1100</v>
      </c>
      <c r="B10" s="299" t="s">
        <v>37</v>
      </c>
      <c r="C10" s="299" t="s">
        <v>63</v>
      </c>
      <c r="D10" s="299" t="s">
        <v>62</v>
      </c>
      <c r="E10" s="299"/>
      <c r="F10" s="299" t="s">
        <v>89</v>
      </c>
      <c r="G10" s="289"/>
    </row>
    <row r="11" spans="1:7" ht="15.75" customHeight="1" x14ac:dyDescent="0.2">
      <c r="A11" s="298">
        <v>1200</v>
      </c>
      <c r="B11" s="299" t="s">
        <v>107</v>
      </c>
      <c r="C11" s="299" t="s">
        <v>125</v>
      </c>
      <c r="D11" s="299" t="s">
        <v>123</v>
      </c>
      <c r="E11" s="299" t="s">
        <v>124</v>
      </c>
      <c r="F11" s="299" t="s">
        <v>126</v>
      </c>
      <c r="G11" s="289"/>
    </row>
    <row r="12" spans="1:7" ht="15.75" customHeight="1" x14ac:dyDescent="0.2">
      <c r="A12" s="298"/>
      <c r="B12" s="299"/>
      <c r="C12" s="304" t="s">
        <v>127</v>
      </c>
      <c r="D12" s="304" t="s">
        <v>128</v>
      </c>
      <c r="E12" s="299"/>
      <c r="F12" s="303"/>
      <c r="G12" s="289"/>
    </row>
    <row r="13" spans="1:7" s="309" customFormat="1" ht="15.75" customHeight="1" x14ac:dyDescent="0.65">
      <c r="A13" s="305"/>
      <c r="B13" s="310"/>
      <c r="C13" s="310"/>
      <c r="D13" s="310"/>
      <c r="E13" s="306"/>
      <c r="F13" s="307"/>
      <c r="G13" s="308"/>
    </row>
    <row r="14" spans="1:7" s="309" customFormat="1" ht="15.75" customHeight="1" x14ac:dyDescent="0.65">
      <c r="A14" s="305"/>
      <c r="B14" s="310"/>
      <c r="C14" s="306"/>
      <c r="D14" s="306"/>
      <c r="E14" s="306"/>
      <c r="F14" s="307"/>
      <c r="G14" s="308"/>
    </row>
    <row r="15" spans="1:7" s="309" customFormat="1" ht="15.75" customHeight="1" x14ac:dyDescent="0.65">
      <c r="A15" s="305"/>
      <c r="B15" s="310"/>
      <c r="C15" s="306"/>
      <c r="D15" s="306"/>
      <c r="E15" s="306"/>
      <c r="F15" s="307"/>
      <c r="G15" s="308"/>
    </row>
    <row r="16" spans="1:7" ht="15.75" customHeight="1" x14ac:dyDescent="0.55000000000000004">
      <c r="A16" s="298"/>
      <c r="B16" s="299"/>
      <c r="C16" s="299"/>
      <c r="D16" s="299"/>
      <c r="E16" s="299"/>
      <c r="F16" s="300"/>
      <c r="G16" s="289"/>
    </row>
    <row r="17" spans="1:7" ht="15.75" customHeight="1" x14ac:dyDescent="0.55000000000000004">
      <c r="A17" s="298">
        <v>1500</v>
      </c>
      <c r="B17" s="299" t="s">
        <v>90</v>
      </c>
      <c r="C17" s="299" t="s">
        <v>61</v>
      </c>
      <c r="D17" s="299" t="s">
        <v>59</v>
      </c>
      <c r="E17" s="299"/>
      <c r="F17" s="299" t="s">
        <v>60</v>
      </c>
      <c r="G17" s="289"/>
    </row>
    <row r="18" spans="1:7" ht="15.75" customHeight="1" x14ac:dyDescent="0.55000000000000004">
      <c r="A18" s="298">
        <v>1600</v>
      </c>
      <c r="B18" s="299" t="s">
        <v>34</v>
      </c>
      <c r="C18" s="299" t="s">
        <v>58</v>
      </c>
      <c r="D18" s="299" t="s">
        <v>56</v>
      </c>
      <c r="E18" s="299"/>
      <c r="F18" s="299" t="s">
        <v>57</v>
      </c>
      <c r="G18" s="289"/>
    </row>
    <row r="19" spans="1:7" ht="15.75" customHeight="1" x14ac:dyDescent="0.55000000000000004">
      <c r="A19" s="298">
        <v>2700</v>
      </c>
      <c r="B19" s="299" t="s">
        <v>104</v>
      </c>
      <c r="C19" s="299" t="s">
        <v>91</v>
      </c>
      <c r="D19" s="299" t="s">
        <v>92</v>
      </c>
      <c r="E19" s="299"/>
      <c r="F19" s="299" t="s">
        <v>93</v>
      </c>
      <c r="G19" s="289"/>
    </row>
    <row r="20" spans="1:7" ht="15.75" customHeight="1" x14ac:dyDescent="0.55000000000000004">
      <c r="A20" s="298">
        <v>2700</v>
      </c>
      <c r="B20" s="299" t="s">
        <v>103</v>
      </c>
      <c r="C20" s="299" t="s">
        <v>91</v>
      </c>
      <c r="D20" s="299" t="s">
        <v>92</v>
      </c>
      <c r="E20" s="299"/>
      <c r="F20" s="299" t="s">
        <v>93</v>
      </c>
      <c r="G20" s="289"/>
    </row>
    <row r="21" spans="1:7" ht="15.75" customHeight="1" x14ac:dyDescent="0.55000000000000004">
      <c r="A21" s="298">
        <v>6500</v>
      </c>
      <c r="B21" s="299" t="s">
        <v>105</v>
      </c>
      <c r="C21" s="299" t="s">
        <v>106</v>
      </c>
      <c r="D21" s="299"/>
      <c r="E21" s="299" t="s">
        <v>111</v>
      </c>
      <c r="F21" s="299" t="s">
        <v>112</v>
      </c>
      <c r="G21" s="289"/>
    </row>
    <row r="22" spans="1:7" ht="15.75" customHeight="1" x14ac:dyDescent="0.2">
      <c r="A22" s="298">
        <v>3700</v>
      </c>
      <c r="B22" s="299" t="s">
        <v>32</v>
      </c>
      <c r="C22" s="299" t="s">
        <v>55</v>
      </c>
      <c r="D22" s="299" t="s">
        <v>53</v>
      </c>
      <c r="E22" s="299"/>
      <c r="F22" s="299" t="s">
        <v>54</v>
      </c>
      <c r="G22" s="289"/>
    </row>
    <row r="23" spans="1:7" ht="15.75" customHeight="1" x14ac:dyDescent="0.55000000000000004">
      <c r="A23" s="298">
        <v>6400</v>
      </c>
      <c r="B23" s="299" t="s">
        <v>43</v>
      </c>
      <c r="C23" s="299" t="s">
        <v>52</v>
      </c>
      <c r="D23" s="299" t="s">
        <v>50</v>
      </c>
      <c r="E23" s="299"/>
      <c r="F23" s="299" t="s">
        <v>51</v>
      </c>
      <c r="G23" s="289"/>
    </row>
    <row r="24" spans="1:7" ht="15.75" customHeight="1" x14ac:dyDescent="0.45">
      <c r="A24" s="298">
        <v>7100</v>
      </c>
      <c r="B24" s="299" t="s">
        <v>33</v>
      </c>
      <c r="C24" s="299" t="s">
        <v>49</v>
      </c>
      <c r="D24" s="299" t="s">
        <v>47</v>
      </c>
      <c r="E24" s="299" t="s">
        <v>120</v>
      </c>
      <c r="F24" s="299" t="s">
        <v>48</v>
      </c>
      <c r="G24" s="289"/>
    </row>
    <row r="25" spans="1:7" ht="15.75" customHeight="1" x14ac:dyDescent="0.45">
      <c r="A25" s="298">
        <v>7400</v>
      </c>
      <c r="B25" s="299" t="s">
        <v>35</v>
      </c>
      <c r="C25" s="299" t="s">
        <v>46</v>
      </c>
      <c r="D25" s="299" t="s">
        <v>44</v>
      </c>
      <c r="E25" s="299"/>
      <c r="F25" s="299" t="s">
        <v>45</v>
      </c>
      <c r="G25" s="289"/>
    </row>
    <row r="26" spans="1:7" ht="15.75" customHeight="1" x14ac:dyDescent="0.45">
      <c r="A26" s="298"/>
      <c r="B26" s="299"/>
      <c r="C26" s="299"/>
      <c r="D26" s="299"/>
      <c r="E26" s="299"/>
      <c r="F26" s="299"/>
      <c r="G26" s="289"/>
    </row>
    <row r="27" spans="1:7" ht="15.75" customHeight="1" x14ac:dyDescent="0.2">
      <c r="A27" s="298"/>
      <c r="B27" s="299" t="s">
        <v>122</v>
      </c>
      <c r="C27" s="299" t="s">
        <v>121</v>
      </c>
      <c r="D27" s="299" t="s">
        <v>115</v>
      </c>
      <c r="E27" s="299" t="s">
        <v>116</v>
      </c>
      <c r="F27" s="299" t="s">
        <v>117</v>
      </c>
      <c r="G27" s="289"/>
    </row>
    <row r="28" spans="1:7" ht="15.75" customHeight="1" x14ac:dyDescent="0.2">
      <c r="A28" s="298"/>
      <c r="B28" s="298"/>
      <c r="C28" s="299" t="s">
        <v>113</v>
      </c>
      <c r="D28" s="299"/>
      <c r="E28" s="299"/>
      <c r="F28" s="300"/>
      <c r="G28" s="289"/>
    </row>
    <row r="29" spans="1:7" ht="15.75" customHeight="1" x14ac:dyDescent="0.2">
      <c r="A29" s="298"/>
      <c r="B29" s="298"/>
      <c r="C29" s="299" t="s">
        <v>114</v>
      </c>
      <c r="D29" s="299"/>
      <c r="E29" s="299"/>
      <c r="F29" s="300"/>
      <c r="G29" s="289"/>
    </row>
    <row r="30" spans="1:7" ht="15.75" customHeight="1" x14ac:dyDescent="0.2">
      <c r="A30" s="301"/>
      <c r="B30" s="298"/>
      <c r="C30" s="299"/>
      <c r="D30" s="299"/>
      <c r="E30" s="299"/>
      <c r="F30" s="300"/>
      <c r="G30" s="289"/>
    </row>
    <row r="31" spans="1:7" ht="15.75" customHeight="1" x14ac:dyDescent="0.2">
      <c r="B31" s="287"/>
      <c r="C31" s="287"/>
      <c r="D31" s="288"/>
      <c r="E31" s="288"/>
      <c r="F31" s="290"/>
      <c r="G31" s="289"/>
    </row>
    <row r="32" spans="1:7" ht="15.75" customHeight="1" x14ac:dyDescent="0.2">
      <c r="A32" s="291"/>
      <c r="B32" s="291"/>
      <c r="C32" s="291"/>
      <c r="D32" s="291"/>
      <c r="E32" s="291"/>
      <c r="F32" s="289"/>
      <c r="G32" s="289"/>
    </row>
  </sheetData>
  <autoFilter ref="B8:F8">
    <sortState ref="B9:F21">
      <sortCondition ref="B8"/>
    </sortState>
  </autoFilter>
  <hyperlinks>
    <hyperlink ref="F9" r:id="rId1"/>
    <hyperlink ref="F18" r:id="rId2"/>
    <hyperlink ref="F23" r:id="rId3"/>
    <hyperlink ref="F17" r:id="rId4"/>
    <hyperlink ref="F21" r:id="rId5" display="m.wilhelm21@gmx.de"/>
    <hyperlink ref="F24" r:id="rId6"/>
    <hyperlink ref="F19" r:id="rId7"/>
    <hyperlink ref="F10" r:id="rId8"/>
    <hyperlink ref="F20" r:id="rId9"/>
    <hyperlink ref="F11" r:id="rId10"/>
    <hyperlink ref="F25" r:id="rId11"/>
  </hyperlinks>
  <pageMargins left="0.23622047244094491" right="0.23622047244094491" top="0.74803149606299213" bottom="0.56999999999999995" header="0.31496062992125984" footer="0.31496062992125984"/>
  <pageSetup paperSize="9" scale="80" fitToHeight="0" orientation="landscape" r:id="rId12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selection activeCell="T5" sqref="T5"/>
    </sheetView>
  </sheetViews>
  <sheetFormatPr baseColWidth="10" defaultColWidth="11.42578125" defaultRowHeight="15" x14ac:dyDescent="0.25"/>
  <cols>
    <col min="1" max="1" width="2.28515625" style="256" customWidth="1"/>
    <col min="2" max="2" width="7.7109375" style="256" customWidth="1"/>
    <col min="3" max="3" width="24.7109375" style="256" customWidth="1"/>
    <col min="4" max="7" width="7.42578125" style="256" customWidth="1"/>
    <col min="8" max="9" width="8.140625" style="256" customWidth="1"/>
    <col min="10" max="10" width="9.140625" style="256" customWidth="1"/>
    <col min="11" max="14" width="7.42578125" style="256" customWidth="1"/>
    <col min="15" max="16" width="8.140625" style="256" customWidth="1"/>
    <col min="17" max="17" width="9.140625" style="256" customWidth="1"/>
    <col min="18" max="18" width="15" style="256" customWidth="1"/>
    <col min="19" max="19" width="1.5703125" style="256" customWidth="1"/>
    <col min="20" max="20" width="11.5703125" style="256" customWidth="1"/>
    <col min="21" max="16384" width="11.42578125" style="257"/>
  </cols>
  <sheetData>
    <row r="1" spans="1:20" ht="9" customHeight="1" thickBot="1" x14ac:dyDescent="0.7"/>
    <row r="2" spans="1:20" ht="105.75" customHeight="1" thickBot="1" x14ac:dyDescent="0.7">
      <c r="B2" s="378" t="s">
        <v>108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80"/>
    </row>
    <row r="3" spans="1:20" ht="14.25" x14ac:dyDescent="0.65">
      <c r="B3" s="259"/>
      <c r="C3" s="260"/>
      <c r="D3" s="375" t="s">
        <v>85</v>
      </c>
      <c r="E3" s="376"/>
      <c r="F3" s="376"/>
      <c r="G3" s="376"/>
      <c r="H3" s="376"/>
      <c r="I3" s="376"/>
      <c r="J3" s="377"/>
      <c r="K3" s="375" t="s">
        <v>86</v>
      </c>
      <c r="L3" s="376"/>
      <c r="M3" s="376"/>
      <c r="N3" s="376"/>
      <c r="O3" s="376"/>
      <c r="P3" s="376"/>
      <c r="Q3" s="377"/>
      <c r="R3" s="269" t="s">
        <v>83</v>
      </c>
    </row>
    <row r="4" spans="1:20" s="267" customFormat="1" ht="29.25" customHeight="1" thickBot="1" x14ac:dyDescent="0.3">
      <c r="A4" s="261"/>
      <c r="B4" s="262" t="s">
        <v>80</v>
      </c>
      <c r="C4" s="263" t="s">
        <v>0</v>
      </c>
      <c r="D4" s="262" t="s">
        <v>29</v>
      </c>
      <c r="E4" s="264" t="s">
        <v>11</v>
      </c>
      <c r="F4" s="264" t="s">
        <v>10</v>
      </c>
      <c r="G4" s="264" t="s">
        <v>15</v>
      </c>
      <c r="H4" s="264" t="s">
        <v>31</v>
      </c>
      <c r="I4" s="265" t="s">
        <v>22</v>
      </c>
      <c r="J4" s="266" t="s">
        <v>30</v>
      </c>
      <c r="K4" s="262" t="s">
        <v>29</v>
      </c>
      <c r="L4" s="264" t="s">
        <v>11</v>
      </c>
      <c r="M4" s="264" t="s">
        <v>10</v>
      </c>
      <c r="N4" s="264" t="s">
        <v>15</v>
      </c>
      <c r="O4" s="264" t="s">
        <v>31</v>
      </c>
      <c r="P4" s="265" t="s">
        <v>22</v>
      </c>
      <c r="Q4" s="266" t="s">
        <v>30</v>
      </c>
      <c r="R4" s="266" t="s">
        <v>79</v>
      </c>
      <c r="S4" s="261"/>
      <c r="T4" s="261"/>
    </row>
    <row r="5" spans="1:20" s="312" customFormat="1" ht="14.45" customHeight="1" x14ac:dyDescent="0.5">
      <c r="A5" s="311"/>
      <c r="B5" s="314">
        <f t="shared" ref="B5:B16" si="0">ROW()-4</f>
        <v>1</v>
      </c>
      <c r="C5" s="372" t="str">
        <f ca="1">"SK "&amp;MID(CELL("Dateiname",Steinfurt!$A$2),FIND("]",CELL("Dateiname",Steinfurt!$A$2))+1,31)</f>
        <v>SK Steinfurt</v>
      </c>
      <c r="D5" s="335">
        <f>COUNTIF(Steinfurt!$G$6:$G$34,"Schüler")</f>
        <v>3</v>
      </c>
      <c r="E5" s="335">
        <f>COUNTIF(Steinfurt!$G$6:$G$34,"Jugend")</f>
        <v>7</v>
      </c>
      <c r="F5" s="335">
        <f>Steinfurt!$F$37</f>
        <v>10</v>
      </c>
      <c r="G5" s="335">
        <f>Steinfurt!$F$38</f>
        <v>0</v>
      </c>
      <c r="H5" s="335">
        <f>Steinfurt!$S$40</f>
        <v>918</v>
      </c>
      <c r="I5" s="336">
        <f>Steinfurt!$M$40</f>
        <v>115</v>
      </c>
      <c r="J5" s="339">
        <f>Steinfurt!$M$43</f>
        <v>1033</v>
      </c>
      <c r="K5" s="335"/>
      <c r="L5" s="335"/>
      <c r="M5" s="335"/>
      <c r="N5" s="335"/>
      <c r="O5" s="335"/>
      <c r="P5" s="336"/>
      <c r="Q5" s="339"/>
      <c r="R5" s="325">
        <f t="shared" ref="R5:R16" si="1">J5+Q5</f>
        <v>1033</v>
      </c>
      <c r="S5" s="311"/>
      <c r="T5" s="311"/>
    </row>
    <row r="6" spans="1:20" s="312" customFormat="1" ht="14.45" customHeight="1" x14ac:dyDescent="0.5">
      <c r="A6" s="311"/>
      <c r="B6" s="315">
        <f t="shared" si="0"/>
        <v>2</v>
      </c>
      <c r="C6" s="338" t="str">
        <f ca="1">"SK "&amp;MID(CELL("Dateiname",'Ahaus I'!$A$2),FIND("]",CELL("Dateiname",'Ahaus I'!$A$2))+1,31)</f>
        <v>SK Ahaus I</v>
      </c>
      <c r="D6" s="330">
        <f>COUNTIF('Ahaus I'!$G$6:$G$34,"Schüler")</f>
        <v>3</v>
      </c>
      <c r="E6" s="330">
        <f>COUNTIF('Ahaus I'!$G$6:$G$34,"Jugend")</f>
        <v>4</v>
      </c>
      <c r="F6" s="330">
        <f>'Ahaus I'!$F$37</f>
        <v>7</v>
      </c>
      <c r="G6" s="330">
        <f>'Ahaus I'!$F$38</f>
        <v>0</v>
      </c>
      <c r="H6" s="330">
        <f>'Ahaus I'!$S$40</f>
        <v>917</v>
      </c>
      <c r="I6" s="337">
        <f>'Ahaus I'!$M$40</f>
        <v>85</v>
      </c>
      <c r="J6" s="340">
        <f>'Ahaus I'!$M$43</f>
        <v>1002</v>
      </c>
      <c r="K6" s="330"/>
      <c r="L6" s="330"/>
      <c r="M6" s="330"/>
      <c r="N6" s="330"/>
      <c r="O6" s="330"/>
      <c r="P6" s="337"/>
      <c r="Q6" s="340"/>
      <c r="R6" s="329">
        <f t="shared" si="1"/>
        <v>1002</v>
      </c>
      <c r="S6" s="311"/>
      <c r="T6" s="311"/>
    </row>
    <row r="7" spans="1:20" s="312" customFormat="1" ht="14.45" customHeight="1" x14ac:dyDescent="0.5">
      <c r="A7" s="311"/>
      <c r="B7" s="315">
        <f t="shared" si="0"/>
        <v>3</v>
      </c>
      <c r="C7" s="324" t="str">
        <f ca="1">"SK "&amp;MID(CELL("Dateiname",'Recklinghausen I'!$A$2),FIND("]",CELL("Dateiname",'Recklinghausen I'!$A$2))+1,31)</f>
        <v>SK Recklinghausen I</v>
      </c>
      <c r="D7" s="326">
        <f>COUNTIF('Recklinghausen I'!$G$6:$G$34,"Schüler")</f>
        <v>2</v>
      </c>
      <c r="E7" s="326">
        <f>COUNTIF('Recklinghausen I'!$G$6:$G$34,"Jugend")</f>
        <v>6</v>
      </c>
      <c r="F7" s="326">
        <f>'Recklinghausen I'!$F$37</f>
        <v>8</v>
      </c>
      <c r="G7" s="326">
        <f>'Recklinghausen I'!$F$38</f>
        <v>0</v>
      </c>
      <c r="H7" s="326">
        <f>'Recklinghausen I'!$S$40</f>
        <v>887</v>
      </c>
      <c r="I7" s="327">
        <f>'Recklinghausen I'!$M$40</f>
        <v>90</v>
      </c>
      <c r="J7" s="328">
        <f>'Recklinghausen I'!$M$43</f>
        <v>977</v>
      </c>
      <c r="K7" s="326"/>
      <c r="L7" s="326"/>
      <c r="M7" s="326"/>
      <c r="N7" s="326"/>
      <c r="O7" s="326"/>
      <c r="P7" s="327"/>
      <c r="Q7" s="328"/>
      <c r="R7" s="329">
        <f t="shared" si="1"/>
        <v>977</v>
      </c>
      <c r="S7" s="311"/>
      <c r="T7" s="311"/>
    </row>
    <row r="8" spans="1:20" s="312" customFormat="1" ht="14.45" customHeight="1" x14ac:dyDescent="0.5">
      <c r="A8" s="311"/>
      <c r="B8" s="315">
        <f t="shared" si="0"/>
        <v>4</v>
      </c>
      <c r="C8" s="324" t="str">
        <f ca="1">"SK "&amp;MID(CELL("Dateiname",'Münster-Warendorf'!$A$2),FIND("]",CELL("Dateiname",'Münster-Warendorf'!$A$2))+1,31)</f>
        <v>SK Münster-Warendorf</v>
      </c>
      <c r="D8" s="326">
        <f>COUNTIF('Münster-Warendorf'!$G$6:$G$34,"Schüler")</f>
        <v>5</v>
      </c>
      <c r="E8" s="326">
        <f>COUNTIF('Münster-Warendorf'!$G$6:$G$34,"Jugend")</f>
        <v>5</v>
      </c>
      <c r="F8" s="326">
        <f>'Münster-Warendorf'!$F$37</f>
        <v>8</v>
      </c>
      <c r="G8" s="326">
        <f>'Münster-Warendorf'!$F$38</f>
        <v>2</v>
      </c>
      <c r="H8" s="326">
        <f>'Münster-Warendorf'!$S$40</f>
        <v>816</v>
      </c>
      <c r="I8" s="327">
        <f>'Münster-Warendorf'!$M$40</f>
        <v>145</v>
      </c>
      <c r="J8" s="328">
        <f>'Münster-Warendorf'!$M$43</f>
        <v>961</v>
      </c>
      <c r="K8" s="326"/>
      <c r="L8" s="326"/>
      <c r="M8" s="326"/>
      <c r="N8" s="326"/>
      <c r="O8" s="326"/>
      <c r="P8" s="327"/>
      <c r="Q8" s="328"/>
      <c r="R8" s="329">
        <f t="shared" si="1"/>
        <v>961</v>
      </c>
      <c r="S8" s="311"/>
      <c r="T8" s="311"/>
    </row>
    <row r="9" spans="1:20" s="312" customFormat="1" ht="14.45" customHeight="1" x14ac:dyDescent="0.5">
      <c r="A9" s="311"/>
      <c r="B9" s="315">
        <f t="shared" si="0"/>
        <v>5</v>
      </c>
      <c r="C9" s="324" t="str">
        <f ca="1">"SK "&amp;MID(CELL("Dateiname",'Ahaus II'!$A$2),FIND("]",CELL("Dateiname",'Ahaus II'!$A$2))+1,31)</f>
        <v>SK Ahaus II</v>
      </c>
      <c r="D9" s="326">
        <f>COUNTIF('Ahaus II'!$G$6:$G$34,"Schüler")</f>
        <v>7</v>
      </c>
      <c r="E9" s="326">
        <f>COUNTIF('Ahaus II'!$G$6:$G$34,"Jugend")</f>
        <v>2</v>
      </c>
      <c r="F9" s="326">
        <f>'Ahaus II'!$F$37</f>
        <v>8</v>
      </c>
      <c r="G9" s="326">
        <f>'Ahaus II'!$F$38</f>
        <v>1</v>
      </c>
      <c r="H9" s="326">
        <f>'Ahaus II'!$S$40</f>
        <v>825</v>
      </c>
      <c r="I9" s="327">
        <f>'Ahaus II'!$M$40</f>
        <v>135</v>
      </c>
      <c r="J9" s="328">
        <f>'Ahaus II'!$M$43</f>
        <v>960</v>
      </c>
      <c r="K9" s="326"/>
      <c r="L9" s="326"/>
      <c r="M9" s="326"/>
      <c r="N9" s="326"/>
      <c r="O9" s="326"/>
      <c r="P9" s="327"/>
      <c r="Q9" s="328"/>
      <c r="R9" s="329">
        <f t="shared" si="1"/>
        <v>960</v>
      </c>
      <c r="S9" s="311"/>
      <c r="T9" s="311"/>
    </row>
    <row r="10" spans="1:20" s="312" customFormat="1" ht="14.45" customHeight="1" x14ac:dyDescent="0.5">
      <c r="A10" s="311"/>
      <c r="B10" s="315">
        <f t="shared" si="0"/>
        <v>6</v>
      </c>
      <c r="C10" s="324" t="str">
        <f ca="1">"SK "&amp;MID(CELL("Dateiname",Siegen!$A$2),FIND("]",CELL("Dateiname",Siegen!$A$2))+1,31)</f>
        <v>SK Siegen</v>
      </c>
      <c r="D10" s="326">
        <f>COUNTIF(Siegen!$G$6:$G$34,"Schüler")</f>
        <v>6</v>
      </c>
      <c r="E10" s="326">
        <f>COUNTIF(Siegen!$G$6:$G$34,"Jugend")</f>
        <v>4</v>
      </c>
      <c r="F10" s="326">
        <f>Siegen!$F$37</f>
        <v>6</v>
      </c>
      <c r="G10" s="326">
        <f>Siegen!$F$38</f>
        <v>4</v>
      </c>
      <c r="H10" s="326">
        <f>Siegen!$S$40</f>
        <v>746</v>
      </c>
      <c r="I10" s="327">
        <f>Siegen!$M$40</f>
        <v>170</v>
      </c>
      <c r="J10" s="328">
        <f>Siegen!$M$43</f>
        <v>916</v>
      </c>
      <c r="K10" s="326"/>
      <c r="L10" s="326"/>
      <c r="M10" s="326"/>
      <c r="N10" s="326"/>
      <c r="O10" s="326"/>
      <c r="P10" s="327"/>
      <c r="Q10" s="328"/>
      <c r="R10" s="329">
        <f t="shared" si="1"/>
        <v>916</v>
      </c>
      <c r="S10" s="311"/>
      <c r="T10" s="311"/>
    </row>
    <row r="11" spans="1:20" s="312" customFormat="1" ht="14.45" customHeight="1" x14ac:dyDescent="0.5">
      <c r="A11" s="311"/>
      <c r="B11" s="315">
        <f t="shared" si="0"/>
        <v>7</v>
      </c>
      <c r="C11" s="324" t="str">
        <f ca="1">"SK "&amp;MID(CELL("Dateiname",Wittgenstein!$A$2),FIND("]",CELL("Dateiname",Wittgenstein!$A$2))+1,31)</f>
        <v>SK Wittgenstein</v>
      </c>
      <c r="D11" s="326">
        <f>COUNTIF(Wittgenstein!$G$6:$G$34,"Schüler")</f>
        <v>4</v>
      </c>
      <c r="E11" s="326">
        <f>COUNTIF(Wittgenstein!$G$6:$G$34,"Jugend")</f>
        <v>6</v>
      </c>
      <c r="F11" s="326">
        <f>Wittgenstein!$F$37</f>
        <v>9</v>
      </c>
      <c r="G11" s="326">
        <f>Wittgenstein!$F$38</f>
        <v>1</v>
      </c>
      <c r="H11" s="326">
        <f>Wittgenstein!$S$40</f>
        <v>786</v>
      </c>
      <c r="I11" s="327">
        <f>Wittgenstein!$M$40</f>
        <v>130</v>
      </c>
      <c r="J11" s="328">
        <f>Wittgenstein!$M$43</f>
        <v>916</v>
      </c>
      <c r="K11" s="326"/>
      <c r="L11" s="326"/>
      <c r="M11" s="326"/>
      <c r="N11" s="326"/>
      <c r="O11" s="326"/>
      <c r="P11" s="327"/>
      <c r="Q11" s="328"/>
      <c r="R11" s="329">
        <f t="shared" si="1"/>
        <v>916</v>
      </c>
      <c r="S11" s="311"/>
      <c r="T11" s="311"/>
    </row>
    <row r="12" spans="1:20" s="312" customFormat="1" ht="14.45" customHeight="1" x14ac:dyDescent="0.5">
      <c r="A12" s="311"/>
      <c r="B12" s="315">
        <f t="shared" si="0"/>
        <v>8</v>
      </c>
      <c r="C12" s="324" t="str">
        <f ca="1">"SK "&amp;MID(CELL("Dateiname",Meschede!$A$2),FIND("]",CELL("Dateiname",Meschede!$A$2))+1,31)</f>
        <v>SK Meschede</v>
      </c>
      <c r="D12" s="326">
        <f>COUNTIF(Meschede!$G$6:$G$34,"Schüler")</f>
        <v>6</v>
      </c>
      <c r="E12" s="326">
        <f>COUNTIF(Meschede!$G$6:$G$34,"Jugend")</f>
        <v>4</v>
      </c>
      <c r="F12" s="326">
        <f>Meschede!$F$37</f>
        <v>5</v>
      </c>
      <c r="G12" s="326">
        <f>Meschede!$F$38</f>
        <v>5</v>
      </c>
      <c r="H12" s="326">
        <f>Meschede!$S$40</f>
        <v>731</v>
      </c>
      <c r="I12" s="327">
        <f>Meschede!$M$40</f>
        <v>180</v>
      </c>
      <c r="J12" s="328">
        <f>Meschede!$M$43</f>
        <v>911</v>
      </c>
      <c r="K12" s="326"/>
      <c r="L12" s="326"/>
      <c r="M12" s="326"/>
      <c r="N12" s="326"/>
      <c r="O12" s="326"/>
      <c r="P12" s="327"/>
      <c r="Q12" s="328"/>
      <c r="R12" s="329">
        <f t="shared" si="1"/>
        <v>911</v>
      </c>
      <c r="S12" s="311"/>
      <c r="T12" s="311"/>
    </row>
    <row r="13" spans="1:20" s="312" customFormat="1" ht="14.45" customHeight="1" x14ac:dyDescent="0.5">
      <c r="A13" s="311"/>
      <c r="B13" s="315">
        <f t="shared" si="0"/>
        <v>9</v>
      </c>
      <c r="C13" s="324" t="str">
        <f ca="1">"SK "&amp;MID(CELL("Dateiname",'Teutoburger Wald'!$A$2),FIND("]",CELL("Dateiname",'Teutoburger Wald'!$A$2))+1,31)</f>
        <v>SK Teutoburger Wald</v>
      </c>
      <c r="D13" s="330">
        <f>COUNTIF('Teutoburger Wald'!$G$6:$G$34,"Schüler")</f>
        <v>4</v>
      </c>
      <c r="E13" s="330">
        <f>COUNTIF('Teutoburger Wald'!$G$6:$G$34,"Jugend")</f>
        <v>6</v>
      </c>
      <c r="F13" s="330">
        <f>'Teutoburger Wald'!$F$37</f>
        <v>8</v>
      </c>
      <c r="G13" s="326">
        <f>'Teutoburger Wald'!$F$38</f>
        <v>2</v>
      </c>
      <c r="H13" s="326">
        <f>'Teutoburger Wald'!$S$40</f>
        <v>770</v>
      </c>
      <c r="I13" s="327">
        <f>'Teutoburger Wald'!$M$40</f>
        <v>140</v>
      </c>
      <c r="J13" s="328">
        <f>'Teutoburger Wald'!$M$43</f>
        <v>910</v>
      </c>
      <c r="K13" s="330"/>
      <c r="L13" s="330"/>
      <c r="M13" s="330"/>
      <c r="N13" s="326"/>
      <c r="O13" s="326"/>
      <c r="P13" s="327"/>
      <c r="Q13" s="328"/>
      <c r="R13" s="329">
        <f t="shared" si="1"/>
        <v>910</v>
      </c>
      <c r="S13" s="311"/>
      <c r="T13" s="311"/>
    </row>
    <row r="14" spans="1:20" s="312" customFormat="1" ht="14.45" customHeight="1" x14ac:dyDescent="0.5">
      <c r="A14" s="311"/>
      <c r="B14" s="315">
        <f t="shared" si="0"/>
        <v>10</v>
      </c>
      <c r="C14" s="324" t="str">
        <f ca="1">"SK "&amp;MID(CELL("Dateiname",Paderborn!$A$2),FIND("]",CELL("Dateiname",Paderborn!$A$2))+1,31)</f>
        <v>SK Paderborn</v>
      </c>
      <c r="D14" s="326">
        <f>COUNTIF(Paderborn!$G$6:$G$34,"Schüler")</f>
        <v>1</v>
      </c>
      <c r="E14" s="326">
        <f>COUNTIF(Paderborn!$G$6:$G$34,"Jugend")</f>
        <v>4</v>
      </c>
      <c r="F14" s="326">
        <f>Paderborn!$F$37</f>
        <v>4</v>
      </c>
      <c r="G14" s="326">
        <f>Paderborn!$F$38</f>
        <v>1</v>
      </c>
      <c r="H14" s="326">
        <f>Paderborn!$S$40</f>
        <v>826</v>
      </c>
      <c r="I14" s="327">
        <f>Paderborn!$M$40</f>
        <v>65</v>
      </c>
      <c r="J14" s="328">
        <f>Paderborn!$M$43</f>
        <v>891</v>
      </c>
      <c r="K14" s="326"/>
      <c r="L14" s="326"/>
      <c r="M14" s="326"/>
      <c r="N14" s="326"/>
      <c r="O14" s="326"/>
      <c r="P14" s="327"/>
      <c r="Q14" s="328"/>
      <c r="R14" s="329">
        <f t="shared" si="1"/>
        <v>891</v>
      </c>
      <c r="S14" s="311"/>
      <c r="T14" s="311"/>
    </row>
    <row r="15" spans="1:20" s="312" customFormat="1" ht="14.45" customHeight="1" x14ac:dyDescent="0.5">
      <c r="A15" s="311"/>
      <c r="B15" s="315">
        <f t="shared" si="0"/>
        <v>11</v>
      </c>
      <c r="C15" s="324" t="str">
        <f ca="1">"SK "&amp;MID(CELL("Dateiname",Lübbecke!$A$1),FIND("]",CELL("Dateiname",Lübbecke!$A$1))+1,31)</f>
        <v>SK Lübbecke</v>
      </c>
      <c r="D15" s="326">
        <f>COUNTIF(Lübbecke!$G$6:$G$34,"Schüler")</f>
        <v>3</v>
      </c>
      <c r="E15" s="326">
        <f>COUNTIF(Lübbecke!$G$6:$G$34,"Jugend")</f>
        <v>7</v>
      </c>
      <c r="F15" s="326">
        <f>Lübbecke!$F$37</f>
        <v>8</v>
      </c>
      <c r="G15" s="326">
        <f>Lübbecke!$F$38</f>
        <v>2</v>
      </c>
      <c r="H15" s="326">
        <f>Lübbecke!$S$40</f>
        <v>754</v>
      </c>
      <c r="I15" s="327">
        <f>Lübbecke!$M$40</f>
        <v>135</v>
      </c>
      <c r="J15" s="328">
        <f>Lübbecke!$M$43</f>
        <v>889</v>
      </c>
      <c r="K15" s="326"/>
      <c r="L15" s="326"/>
      <c r="M15" s="326"/>
      <c r="N15" s="326"/>
      <c r="O15" s="326"/>
      <c r="P15" s="327"/>
      <c r="Q15" s="328"/>
      <c r="R15" s="329">
        <f t="shared" si="1"/>
        <v>889</v>
      </c>
      <c r="S15" s="311"/>
      <c r="T15" s="311"/>
    </row>
    <row r="16" spans="1:20" s="312" customFormat="1" ht="15" customHeight="1" thickBot="1" x14ac:dyDescent="0.55000000000000004">
      <c r="A16" s="311"/>
      <c r="B16" s="316">
        <f t="shared" si="0"/>
        <v>12</v>
      </c>
      <c r="C16" s="373" t="str">
        <f ca="1">"SK "&amp;MID(CELL("Dateiname",'Recklinghausen II'!$A$2),FIND("]",CELL("Dateiname",'Recklinghausen II'!$A$2))+1,31)</f>
        <v>SK Recklinghausen II</v>
      </c>
      <c r="D16" s="331">
        <f>COUNTIF('Recklinghausen II'!$G$6:$G$34,"Schüler")</f>
        <v>4</v>
      </c>
      <c r="E16" s="331">
        <f>COUNTIF('Recklinghausen II'!$G$6:$G$34,"Jugend")</f>
        <v>4</v>
      </c>
      <c r="F16" s="331">
        <f>'Recklinghausen II'!$F$37</f>
        <v>8</v>
      </c>
      <c r="G16" s="331">
        <f>'Recklinghausen II'!$F$38</f>
        <v>0</v>
      </c>
      <c r="H16" s="331">
        <f>'Recklinghausen II'!$S$40</f>
        <v>786</v>
      </c>
      <c r="I16" s="332">
        <f>'Recklinghausen II'!$M$40</f>
        <v>100</v>
      </c>
      <c r="J16" s="333">
        <f>'Recklinghausen II'!$M$43</f>
        <v>886</v>
      </c>
      <c r="K16" s="331"/>
      <c r="L16" s="331"/>
      <c r="M16" s="331"/>
      <c r="N16" s="331"/>
      <c r="O16" s="331"/>
      <c r="P16" s="332"/>
      <c r="Q16" s="333"/>
      <c r="R16" s="334">
        <f t="shared" si="1"/>
        <v>886</v>
      </c>
      <c r="S16" s="311"/>
      <c r="T16" s="311"/>
    </row>
    <row r="17" spans="2:18" ht="5.25" customHeight="1" x14ac:dyDescent="0.65">
      <c r="B17" s="270"/>
      <c r="C17" s="271"/>
      <c r="D17" s="272"/>
      <c r="E17" s="272"/>
      <c r="F17" s="272"/>
      <c r="G17" s="272"/>
      <c r="H17" s="272"/>
      <c r="I17" s="272"/>
      <c r="J17" s="272"/>
      <c r="K17" s="273"/>
      <c r="L17" s="273"/>
      <c r="M17" s="273"/>
      <c r="N17" s="273"/>
      <c r="O17" s="273"/>
      <c r="P17" s="273"/>
      <c r="Q17" s="273"/>
      <c r="R17" s="274"/>
    </row>
    <row r="18" spans="2:18" ht="14.25" x14ac:dyDescent="0.65">
      <c r="B18" s="270"/>
      <c r="C18" s="275" t="s">
        <v>81</v>
      </c>
      <c r="D18" s="276">
        <f>SUM($D$5:$D$16)</f>
        <v>48</v>
      </c>
      <c r="E18" s="276">
        <f>SUM($E$5:$E$16)</f>
        <v>59</v>
      </c>
      <c r="F18" s="276">
        <f>SUM($F$5:$F$16)</f>
        <v>89</v>
      </c>
      <c r="G18" s="276">
        <f>SUM($G$5:$G$16)</f>
        <v>18</v>
      </c>
      <c r="H18" s="276"/>
      <c r="I18" s="276"/>
      <c r="J18" s="276"/>
      <c r="K18" s="276">
        <f>SUM($K$5:$K$16)</f>
        <v>0</v>
      </c>
      <c r="L18" s="276">
        <f>SUM($L$5:$L$16)</f>
        <v>0</v>
      </c>
      <c r="M18" s="276">
        <f>SUM($M$5:$M$16)</f>
        <v>0</v>
      </c>
      <c r="N18" s="276">
        <f>SUM($N$5:$N$16)</f>
        <v>0</v>
      </c>
      <c r="O18" s="277"/>
      <c r="P18" s="277"/>
      <c r="Q18" s="277"/>
      <c r="R18" s="278"/>
    </row>
    <row r="19" spans="2:18" ht="14.25" x14ac:dyDescent="0.65">
      <c r="B19" s="270"/>
      <c r="C19" s="275"/>
      <c r="D19" s="276"/>
      <c r="E19" s="276">
        <f>D18+E18</f>
        <v>107</v>
      </c>
      <c r="F19" s="276"/>
      <c r="G19" s="276">
        <f>F18+G18</f>
        <v>107</v>
      </c>
      <c r="H19" s="276"/>
      <c r="I19" s="276"/>
      <c r="J19" s="276"/>
      <c r="K19" s="276"/>
      <c r="L19" s="276">
        <f>K18+L18</f>
        <v>0</v>
      </c>
      <c r="M19" s="276"/>
      <c r="N19" s="276">
        <f>M18+N18</f>
        <v>0</v>
      </c>
      <c r="O19" s="277"/>
      <c r="P19" s="277"/>
      <c r="Q19" s="277"/>
      <c r="R19" s="278"/>
    </row>
    <row r="20" spans="2:18" ht="3" customHeight="1" x14ac:dyDescent="0.65">
      <c r="B20" s="270"/>
      <c r="C20" s="275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7"/>
      <c r="P20" s="277"/>
      <c r="Q20" s="277"/>
      <c r="R20" s="278"/>
    </row>
    <row r="21" spans="2:18" ht="14.25" x14ac:dyDescent="0.65">
      <c r="B21" s="270"/>
      <c r="C21" s="275" t="s">
        <v>82</v>
      </c>
      <c r="D21" s="276">
        <f>SUM($D$5:$D$8)</f>
        <v>13</v>
      </c>
      <c r="E21" s="276">
        <f>SUM($E$5:$E$8)</f>
        <v>22</v>
      </c>
      <c r="F21" s="276">
        <f>SUM($F$5:$F$8)</f>
        <v>33</v>
      </c>
      <c r="G21" s="276">
        <f>SUM($G$5:$G$8)</f>
        <v>2</v>
      </c>
      <c r="H21" s="279"/>
      <c r="I21" s="279"/>
      <c r="J21" s="279"/>
      <c r="K21" s="276">
        <f>SUM($K$5:$K$8)</f>
        <v>0</v>
      </c>
      <c r="L21" s="276">
        <f>SUM($L$5:$L$8)</f>
        <v>0</v>
      </c>
      <c r="M21" s="276">
        <f>SUM($M$5:$M$8)</f>
        <v>0</v>
      </c>
      <c r="N21" s="276">
        <f>SUM($N$5:$N$8)</f>
        <v>0</v>
      </c>
      <c r="O21" s="277"/>
      <c r="P21" s="277"/>
      <c r="Q21" s="277"/>
      <c r="R21" s="278"/>
    </row>
    <row r="22" spans="2:18" ht="14.25" x14ac:dyDescent="0.65">
      <c r="B22" s="270"/>
      <c r="C22" s="275"/>
      <c r="D22" s="276"/>
      <c r="E22" s="276">
        <f>D21+E21</f>
        <v>35</v>
      </c>
      <c r="F22" s="276"/>
      <c r="G22" s="276">
        <f>F21+G21</f>
        <v>35</v>
      </c>
      <c r="H22" s="279"/>
      <c r="I22" s="279"/>
      <c r="J22" s="279"/>
      <c r="K22" s="276"/>
      <c r="L22" s="276">
        <f>K21+L21</f>
        <v>0</v>
      </c>
      <c r="M22" s="276"/>
      <c r="N22" s="276">
        <f>M21+N21</f>
        <v>0</v>
      </c>
      <c r="O22" s="277"/>
      <c r="P22" s="277"/>
      <c r="Q22" s="277"/>
      <c r="R22" s="278"/>
    </row>
    <row r="23" spans="2:18" ht="5.25" customHeight="1" x14ac:dyDescent="0.65">
      <c r="B23" s="270"/>
      <c r="C23" s="275"/>
      <c r="D23" s="280"/>
      <c r="E23" s="280"/>
      <c r="F23" s="280"/>
      <c r="G23" s="280"/>
      <c r="H23" s="272"/>
      <c r="I23" s="272"/>
      <c r="J23" s="272"/>
      <c r="K23" s="273"/>
      <c r="L23" s="273"/>
      <c r="M23" s="273"/>
      <c r="N23" s="273"/>
      <c r="O23" s="273"/>
      <c r="P23" s="273"/>
      <c r="Q23" s="273"/>
      <c r="R23" s="274"/>
    </row>
    <row r="24" spans="2:18" ht="14.25" x14ac:dyDescent="0.65">
      <c r="C24" s="268" t="s">
        <v>75</v>
      </c>
    </row>
    <row r="25" spans="2:18" ht="14.25" x14ac:dyDescent="0.65">
      <c r="C25" s="268" t="s">
        <v>96</v>
      </c>
    </row>
  </sheetData>
  <sheetProtection selectLockedCells="1"/>
  <autoFilter ref="B4:R4">
    <sortState ref="B5:R16">
      <sortCondition descending="1" ref="R4"/>
    </sortState>
  </autoFilter>
  <sortState ref="C5:Q16">
    <sortCondition ref="C5:C16"/>
  </sortState>
  <mergeCells count="3">
    <mergeCell ref="K3:Q3"/>
    <mergeCell ref="D3:J3"/>
    <mergeCell ref="B2:R2"/>
  </mergeCells>
  <pageMargins left="0.25" right="0.25" top="0.75" bottom="0.75" header="0.3" footer="0.3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Normal="100" workbookViewId="0">
      <selection activeCell="B2" sqref="B2:J16"/>
    </sheetView>
  </sheetViews>
  <sheetFormatPr baseColWidth="10" defaultColWidth="11.42578125" defaultRowHeight="15" x14ac:dyDescent="0.25"/>
  <cols>
    <col min="1" max="1" width="2.28515625" style="256" customWidth="1"/>
    <col min="2" max="2" width="11.140625" style="256" customWidth="1"/>
    <col min="3" max="3" width="23.28515625" style="256" customWidth="1"/>
    <col min="4" max="10" width="8.7109375" style="256" customWidth="1"/>
    <col min="11" max="11" width="1.7109375" style="256" customWidth="1"/>
    <col min="12" max="16384" width="11.42578125" style="257"/>
  </cols>
  <sheetData>
    <row r="1" spans="1:11" ht="9" customHeight="1" thickBot="1" x14ac:dyDescent="0.3"/>
    <row r="2" spans="1:11" ht="105.75" customHeight="1" thickBot="1" x14ac:dyDescent="0.3">
      <c r="B2" s="381" t="s">
        <v>109</v>
      </c>
      <c r="C2" s="496"/>
      <c r="D2" s="496"/>
      <c r="E2" s="496"/>
      <c r="F2" s="496"/>
      <c r="G2" s="496"/>
      <c r="H2" s="496"/>
      <c r="I2" s="496"/>
      <c r="J2" s="497"/>
      <c r="K2" s="258"/>
    </row>
    <row r="3" spans="1:11" x14ac:dyDescent="0.25">
      <c r="B3" s="498"/>
      <c r="C3" s="499"/>
      <c r="D3" s="500" t="s">
        <v>87</v>
      </c>
      <c r="E3" s="501"/>
      <c r="F3" s="501"/>
      <c r="G3" s="501"/>
      <c r="H3" s="501"/>
      <c r="I3" s="501"/>
      <c r="J3" s="502"/>
    </row>
    <row r="4" spans="1:11" s="267" customFormat="1" ht="29.25" customHeight="1" thickBot="1" x14ac:dyDescent="0.3">
      <c r="A4" s="261"/>
      <c r="B4" s="503" t="s">
        <v>28</v>
      </c>
      <c r="C4" s="504" t="s">
        <v>0</v>
      </c>
      <c r="D4" s="503" t="s">
        <v>29</v>
      </c>
      <c r="E4" s="505" t="s">
        <v>11</v>
      </c>
      <c r="F4" s="505" t="s">
        <v>10</v>
      </c>
      <c r="G4" s="505" t="s">
        <v>15</v>
      </c>
      <c r="H4" s="505" t="s">
        <v>31</v>
      </c>
      <c r="I4" s="506" t="s">
        <v>22</v>
      </c>
      <c r="J4" s="507" t="s">
        <v>30</v>
      </c>
      <c r="K4" s="261"/>
    </row>
    <row r="5" spans="1:11" s="312" customFormat="1" ht="14.25" customHeight="1" x14ac:dyDescent="0.5">
      <c r="A5" s="311"/>
      <c r="B5" s="508">
        <f>ROW()-4</f>
        <v>1</v>
      </c>
      <c r="C5" s="374" t="str">
        <f ca="1">"SK "&amp;MID(CELL("Dateiname",Steinfurt!$A$2),FIND("]",CELL("Dateiname",Steinfurt!$A$2))+1,31)</f>
        <v>SK Steinfurt</v>
      </c>
      <c r="D5" s="344">
        <f>COUNTIF(Steinfurt!$G$6:$G$34,"Schüler")</f>
        <v>3</v>
      </c>
      <c r="E5" s="344">
        <f>COUNTIF(Steinfurt!$G$6:$G$34,"Jugend")</f>
        <v>7</v>
      </c>
      <c r="F5" s="344">
        <f>Steinfurt!F$37</f>
        <v>10</v>
      </c>
      <c r="G5" s="344">
        <f>Steinfurt!F$38</f>
        <v>0</v>
      </c>
      <c r="H5" s="344">
        <f>Steinfurt!S$40</f>
        <v>918</v>
      </c>
      <c r="I5" s="345">
        <f>Steinfurt!M$40</f>
        <v>115</v>
      </c>
      <c r="J5" s="346">
        <f>Steinfurt!$M$43</f>
        <v>1033</v>
      </c>
      <c r="K5" s="311"/>
    </row>
    <row r="6" spans="1:11" s="312" customFormat="1" ht="14.25" customHeight="1" x14ac:dyDescent="0.5">
      <c r="A6" s="311"/>
      <c r="B6" s="509">
        <f t="shared" ref="B6:B16" si="0">ROW()-4</f>
        <v>2</v>
      </c>
      <c r="C6" s="510" t="str">
        <f ca="1">"SK "&amp;MID(CELL("Dateiname",'Ahaus I'!$A$2),FIND("]",CELL("Dateiname",'Ahaus I'!$A$2))+1,31)</f>
        <v>SK Ahaus I</v>
      </c>
      <c r="D6" s="511">
        <f>COUNTIF('Ahaus I'!$G$6:$G$34,"Schüler")</f>
        <v>3</v>
      </c>
      <c r="E6" s="511">
        <f>COUNTIF('Ahaus I'!$G$6:$G$34,"Jugend")</f>
        <v>4</v>
      </c>
      <c r="F6" s="511">
        <f>'Ahaus I'!F$37</f>
        <v>7</v>
      </c>
      <c r="G6" s="511">
        <f>'Ahaus I'!F$38</f>
        <v>0</v>
      </c>
      <c r="H6" s="511">
        <f>'Ahaus I'!S$40</f>
        <v>917</v>
      </c>
      <c r="I6" s="512">
        <f>'Ahaus I'!M$40</f>
        <v>85</v>
      </c>
      <c r="J6" s="513">
        <f>'Ahaus I'!$M$43</f>
        <v>1002</v>
      </c>
      <c r="K6" s="311"/>
    </row>
    <row r="7" spans="1:11" s="312" customFormat="1" ht="14.25" customHeight="1" x14ac:dyDescent="0.5">
      <c r="A7" s="311"/>
      <c r="B7" s="509">
        <f t="shared" si="0"/>
        <v>3</v>
      </c>
      <c r="C7" s="514" t="str">
        <f ca="1">"SK "&amp;MID(CELL("Dateiname",'Recklinghausen I'!$A$2),FIND("]",CELL("Dateiname",'Recklinghausen I'!$A$2))+1,31)</f>
        <v>SK Recklinghausen I</v>
      </c>
      <c r="D7" s="515">
        <f>COUNTIF('Recklinghausen I'!$G$6:$G$34,"Schüler")</f>
        <v>2</v>
      </c>
      <c r="E7" s="515">
        <f>COUNTIF('Recklinghausen I'!$G$6:$G$34,"Jugend")</f>
        <v>6</v>
      </c>
      <c r="F7" s="515">
        <f>'Recklinghausen I'!F$37</f>
        <v>8</v>
      </c>
      <c r="G7" s="515">
        <f>'Recklinghausen I'!F$38</f>
        <v>0</v>
      </c>
      <c r="H7" s="515">
        <f>'Recklinghausen I'!S$40</f>
        <v>887</v>
      </c>
      <c r="I7" s="516">
        <f>'Recklinghausen I'!M$40</f>
        <v>90</v>
      </c>
      <c r="J7" s="517">
        <f>'Recklinghausen I'!$M$43</f>
        <v>977</v>
      </c>
      <c r="K7" s="311"/>
    </row>
    <row r="8" spans="1:11" s="312" customFormat="1" ht="14.25" customHeight="1" x14ac:dyDescent="0.5">
      <c r="A8" s="311"/>
      <c r="B8" s="509">
        <f t="shared" si="0"/>
        <v>4</v>
      </c>
      <c r="C8" s="514" t="str">
        <f ca="1">"SK "&amp;MID(CELL("Dateiname",'Münster-Warendorf'!$A$2),FIND("]",CELL("Dateiname",'Münster-Warendorf'!$A$2))+1,31)</f>
        <v>SK Münster-Warendorf</v>
      </c>
      <c r="D8" s="515">
        <f>COUNTIF('Münster-Warendorf'!$G$6:$G$34,"Schüler")</f>
        <v>5</v>
      </c>
      <c r="E8" s="515">
        <f>COUNTIF('Münster-Warendorf'!$G$6:$G$34,"Jugend")</f>
        <v>5</v>
      </c>
      <c r="F8" s="515">
        <f>'Münster-Warendorf'!$F$37</f>
        <v>8</v>
      </c>
      <c r="G8" s="515">
        <f>'Münster-Warendorf'!$F$38</f>
        <v>2</v>
      </c>
      <c r="H8" s="515">
        <f>'Münster-Warendorf'!$S$40</f>
        <v>816</v>
      </c>
      <c r="I8" s="516">
        <f>'Münster-Warendorf'!$M$40</f>
        <v>145</v>
      </c>
      <c r="J8" s="517">
        <f>'Münster-Warendorf'!$M$43</f>
        <v>961</v>
      </c>
      <c r="K8" s="311"/>
    </row>
    <row r="9" spans="1:11" s="312" customFormat="1" ht="14.25" customHeight="1" x14ac:dyDescent="0.5">
      <c r="A9" s="311"/>
      <c r="B9" s="509">
        <f t="shared" si="0"/>
        <v>5</v>
      </c>
      <c r="C9" s="514" t="str">
        <f ca="1">"SK "&amp;MID(CELL("Dateiname",'Ahaus II'!$A$2),FIND("]",CELL("Dateiname",'Ahaus II'!$A$2))+1,31)</f>
        <v>SK Ahaus II</v>
      </c>
      <c r="D9" s="515">
        <f>COUNTIF('Ahaus II'!$G$6:$G$34,"Schüler")</f>
        <v>7</v>
      </c>
      <c r="E9" s="515">
        <f>COUNTIF('Ahaus II'!$G$6:$G$34,"Jugend")</f>
        <v>2</v>
      </c>
      <c r="F9" s="515">
        <f>'Ahaus II'!F$37</f>
        <v>8</v>
      </c>
      <c r="G9" s="515">
        <f>'Ahaus II'!F$38</f>
        <v>1</v>
      </c>
      <c r="H9" s="515">
        <f>'Ahaus II'!S$40</f>
        <v>825</v>
      </c>
      <c r="I9" s="516">
        <f>'Ahaus II'!M$40</f>
        <v>135</v>
      </c>
      <c r="J9" s="517">
        <f>'Ahaus II'!$M$43</f>
        <v>960</v>
      </c>
      <c r="K9" s="311"/>
    </row>
    <row r="10" spans="1:11" s="312" customFormat="1" ht="14.25" customHeight="1" x14ac:dyDescent="0.5">
      <c r="A10" s="311"/>
      <c r="B10" s="509">
        <f t="shared" si="0"/>
        <v>6</v>
      </c>
      <c r="C10" s="514" t="str">
        <f ca="1">"SK "&amp;MID(CELL("Dateiname",Siegen!$A$2),FIND("]",CELL("Dateiname",Siegen!$A$2))+1,31)</f>
        <v>SK Siegen</v>
      </c>
      <c r="D10" s="515">
        <f>COUNTIF(Siegen!$G$6:$G$34,"Schüler")</f>
        <v>6</v>
      </c>
      <c r="E10" s="515">
        <f>COUNTIF(Siegen!$G$6:$G$34,"Jugend")</f>
        <v>4</v>
      </c>
      <c r="F10" s="515">
        <f>Siegen!F$37</f>
        <v>6</v>
      </c>
      <c r="G10" s="515">
        <f>Siegen!F$38</f>
        <v>4</v>
      </c>
      <c r="H10" s="515">
        <f>Siegen!S$40</f>
        <v>746</v>
      </c>
      <c r="I10" s="516">
        <f>Siegen!M$40</f>
        <v>170</v>
      </c>
      <c r="J10" s="517">
        <f>Siegen!$M$43</f>
        <v>916</v>
      </c>
      <c r="K10" s="311"/>
    </row>
    <row r="11" spans="1:11" s="312" customFormat="1" ht="14.25" customHeight="1" x14ac:dyDescent="0.5">
      <c r="A11" s="311"/>
      <c r="B11" s="509">
        <f t="shared" si="0"/>
        <v>7</v>
      </c>
      <c r="C11" s="514" t="str">
        <f ca="1">"SK "&amp;MID(CELL("Dateiname",Wittgenstein!$A$2),FIND("]",CELL("Dateiname",Wittgenstein!$A$2))+1,31)</f>
        <v>SK Wittgenstein</v>
      </c>
      <c r="D11" s="515">
        <f>COUNTIF(Wittgenstein!$G$6:$G$34,"Schüler")</f>
        <v>4</v>
      </c>
      <c r="E11" s="515">
        <f>COUNTIF(Wittgenstein!$G$6:$G$34,"Jugend")</f>
        <v>6</v>
      </c>
      <c r="F11" s="515">
        <f>Wittgenstein!$F$37</f>
        <v>9</v>
      </c>
      <c r="G11" s="515">
        <f>Wittgenstein!$F$38</f>
        <v>1</v>
      </c>
      <c r="H11" s="515">
        <f>Wittgenstein!$S$40</f>
        <v>786</v>
      </c>
      <c r="I11" s="516">
        <f>Wittgenstein!$M$40</f>
        <v>130</v>
      </c>
      <c r="J11" s="517">
        <f>Wittgenstein!$M$43</f>
        <v>916</v>
      </c>
      <c r="K11" s="311"/>
    </row>
    <row r="12" spans="1:11" s="312" customFormat="1" ht="14.25" customHeight="1" x14ac:dyDescent="0.5">
      <c r="A12" s="311"/>
      <c r="B12" s="509">
        <f t="shared" si="0"/>
        <v>8</v>
      </c>
      <c r="C12" s="514" t="str">
        <f ca="1">"SK "&amp;MID(CELL("Dateiname",Meschede!$A$2),FIND("]",CELL("Dateiname",Meschede!$A$2))+1,31)</f>
        <v>SK Meschede</v>
      </c>
      <c r="D12" s="515">
        <f>COUNTIF(Meschede!$G$6:$G$34,"Schüler")</f>
        <v>6</v>
      </c>
      <c r="E12" s="515">
        <f>COUNTIF(Meschede!$G$6:$G$34,"Jugend")</f>
        <v>4</v>
      </c>
      <c r="F12" s="515">
        <f>Meschede!F$37</f>
        <v>5</v>
      </c>
      <c r="G12" s="515">
        <f>Meschede!F$38</f>
        <v>5</v>
      </c>
      <c r="H12" s="515">
        <f>Meschede!S$40</f>
        <v>731</v>
      </c>
      <c r="I12" s="516">
        <f>Meschede!M$40</f>
        <v>180</v>
      </c>
      <c r="J12" s="517">
        <f>Meschede!$M$43</f>
        <v>911</v>
      </c>
      <c r="K12" s="311"/>
    </row>
    <row r="13" spans="1:11" s="312" customFormat="1" ht="14.25" customHeight="1" x14ac:dyDescent="0.5">
      <c r="A13" s="311"/>
      <c r="B13" s="509">
        <f t="shared" si="0"/>
        <v>9</v>
      </c>
      <c r="C13" s="514" t="str">
        <f ca="1">"SK "&amp;MID(CELL("Dateiname",'Teutoburger Wald'!$A$2),FIND("]",CELL("Dateiname",'Teutoburger Wald'!$A$2))+1,31)</f>
        <v>SK Teutoburger Wald</v>
      </c>
      <c r="D13" s="511">
        <f>COUNTIF('Teutoburger Wald'!$G$6:$G$34,"Schüler")</f>
        <v>4</v>
      </c>
      <c r="E13" s="511">
        <f>COUNTIF('Teutoburger Wald'!$G$6:$G$34,"Jugend")</f>
        <v>6</v>
      </c>
      <c r="F13" s="511">
        <f>'Teutoburger Wald'!F$37</f>
        <v>8</v>
      </c>
      <c r="G13" s="515">
        <f>'Teutoburger Wald'!F$38</f>
        <v>2</v>
      </c>
      <c r="H13" s="515">
        <f>'Teutoburger Wald'!S$40</f>
        <v>770</v>
      </c>
      <c r="I13" s="516">
        <f>'Teutoburger Wald'!M$40</f>
        <v>140</v>
      </c>
      <c r="J13" s="517">
        <f>'Teutoburger Wald'!$M$43</f>
        <v>910</v>
      </c>
      <c r="K13" s="311"/>
    </row>
    <row r="14" spans="1:11" s="312" customFormat="1" ht="14.25" customHeight="1" x14ac:dyDescent="0.5">
      <c r="A14" s="311"/>
      <c r="B14" s="509">
        <f t="shared" si="0"/>
        <v>10</v>
      </c>
      <c r="C14" s="514" t="str">
        <f ca="1">"SK "&amp;MID(CELL("Dateiname",Paderborn!$A$2),FIND("]",CELL("Dateiname",Paderborn!$A$2))+1,31)</f>
        <v>SK Paderborn</v>
      </c>
      <c r="D14" s="515">
        <f>COUNTIF(Paderborn!$G$6:$G$34,"Schüler")</f>
        <v>1</v>
      </c>
      <c r="E14" s="515">
        <f>COUNTIF(Paderborn!$G$6:$G$34,"Jugend")</f>
        <v>4</v>
      </c>
      <c r="F14" s="515">
        <f>Paderborn!F$37</f>
        <v>4</v>
      </c>
      <c r="G14" s="515">
        <f>Paderborn!F$38</f>
        <v>1</v>
      </c>
      <c r="H14" s="515">
        <f>Paderborn!S$40</f>
        <v>826</v>
      </c>
      <c r="I14" s="516">
        <f>Paderborn!M$40</f>
        <v>65</v>
      </c>
      <c r="J14" s="517">
        <f>Paderborn!$M$43</f>
        <v>891</v>
      </c>
      <c r="K14" s="311"/>
    </row>
    <row r="15" spans="1:11" s="312" customFormat="1" ht="14.25" customHeight="1" x14ac:dyDescent="0.5">
      <c r="A15" s="311"/>
      <c r="B15" s="509">
        <f t="shared" si="0"/>
        <v>11</v>
      </c>
      <c r="C15" s="514" t="str">
        <f ca="1">"SK "&amp;MID(CELL("Dateiname",Lübbecke!$A$2),FIND("]",CELL("Dateiname",Lübbecke!$A$2))+1,31)</f>
        <v>SK Lübbecke</v>
      </c>
      <c r="D15" s="515">
        <f>COUNTIF(Lübbecke!$G$6:$G$34,"Schüler")</f>
        <v>3</v>
      </c>
      <c r="E15" s="515">
        <f>COUNTIF(Lübbecke!$G$6:$G$34,"Jugend")</f>
        <v>7</v>
      </c>
      <c r="F15" s="515">
        <f>Lübbecke!F$37</f>
        <v>8</v>
      </c>
      <c r="G15" s="515">
        <f>Lübbecke!F$38</f>
        <v>2</v>
      </c>
      <c r="H15" s="515">
        <f>Lübbecke!S$40</f>
        <v>754</v>
      </c>
      <c r="I15" s="516">
        <f>Lübbecke!M$40</f>
        <v>135</v>
      </c>
      <c r="J15" s="517">
        <f>Lübbecke!$M$43</f>
        <v>889</v>
      </c>
      <c r="K15" s="311"/>
    </row>
    <row r="16" spans="1:11" s="312" customFormat="1" ht="14.45" customHeight="1" thickBot="1" x14ac:dyDescent="0.55000000000000004">
      <c r="A16" s="311"/>
      <c r="B16" s="313">
        <f t="shared" si="0"/>
        <v>12</v>
      </c>
      <c r="C16" s="373" t="str">
        <f ca="1">"SK "&amp;MID(CELL("Dateiname",'Recklinghausen II'!$A$2),FIND("]",CELL("Dateiname",'Recklinghausen II'!$A$2))+1,31)</f>
        <v>SK Recklinghausen II</v>
      </c>
      <c r="D16" s="331">
        <f>COUNTIF('Recklinghausen II'!$G$6:$G$34,"Schüler")</f>
        <v>4</v>
      </c>
      <c r="E16" s="331">
        <f>COUNTIF('Recklinghausen II'!$G$6:$G$34,"Jugend")</f>
        <v>4</v>
      </c>
      <c r="F16" s="331">
        <f>'Recklinghausen II'!$F$37</f>
        <v>8</v>
      </c>
      <c r="G16" s="331">
        <f>'Recklinghausen II'!$F$38</f>
        <v>0</v>
      </c>
      <c r="H16" s="331">
        <f>'Recklinghausen II'!$S$40</f>
        <v>786</v>
      </c>
      <c r="I16" s="332">
        <f>'Recklinghausen II'!$M$40</f>
        <v>100</v>
      </c>
      <c r="J16" s="334">
        <f>'Recklinghausen II'!$M$43</f>
        <v>886</v>
      </c>
      <c r="K16" s="311"/>
    </row>
    <row r="18" spans="3:3" ht="14.25" x14ac:dyDescent="0.65">
      <c r="C18" s="268" t="s">
        <v>75</v>
      </c>
    </row>
    <row r="19" spans="3:3" ht="14.25" x14ac:dyDescent="0.65">
      <c r="C19" s="268" t="s">
        <v>96</v>
      </c>
    </row>
  </sheetData>
  <autoFilter ref="C4:J4">
    <sortState ref="C5:J16">
      <sortCondition descending="1" ref="J4"/>
    </sortState>
  </autoFilter>
  <sortState ref="B6:B17">
    <sortCondition ref="B5"/>
  </sortState>
  <customSheetViews>
    <customSheetView guid="{F92C0B3B-A92D-4E3A-AD9D-9A4B864FB281}" scale="110" fitToPage="1" showAutoFilter="1">
      <selection activeCell="C20" sqref="C20:C21"/>
      <pageMargins left="0.25" right="0.25" top="0.75" bottom="0.75" header="0.3" footer="0.3"/>
      <pageSetup paperSize="9" orientation="landscape" r:id="rId1"/>
      <autoFilter ref="C4:J4"/>
    </customSheetView>
  </customSheetViews>
  <mergeCells count="2">
    <mergeCell ref="D3:J3"/>
    <mergeCell ref="B2:J2"/>
  </mergeCells>
  <printOptions horizontalCentered="1" verticalCentered="1"/>
  <pageMargins left="0.47244094488188981" right="0.23622047244094491" top="0.74803149606299213" bottom="0.74803149606299213" header="0.31496062992125984" footer="0.31496062992125984"/>
  <pageSetup paperSize="9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opLeftCell="A6" zoomScale="90" zoomScaleNormal="90" workbookViewId="0">
      <selection activeCell="W5" sqref="W5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99"/>
  </cols>
  <sheetData>
    <row r="1" spans="1:22" ht="3.75" customHeight="1" thickBot="1" x14ac:dyDescent="0.7"/>
    <row r="2" spans="1:22" s="100" customFormat="1" ht="39.75" customHeight="1" thickBot="1" x14ac:dyDescent="0.7">
      <c r="A2" s="7"/>
      <c r="B2" s="382" t="s">
        <v>101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4"/>
      <c r="V2" s="6"/>
    </row>
    <row r="3" spans="1:22" ht="22.5" customHeight="1" x14ac:dyDescent="0.65">
      <c r="B3" s="8"/>
      <c r="C3" s="8"/>
      <c r="D3" s="8"/>
      <c r="E3" s="8"/>
      <c r="F3" s="8"/>
      <c r="G3" s="8"/>
      <c r="H3" s="8"/>
      <c r="I3" s="8"/>
      <c r="J3" s="8"/>
      <c r="K3" s="118"/>
      <c r="L3" s="8"/>
      <c r="M3" s="8"/>
      <c r="N3" s="8"/>
      <c r="O3" s="118"/>
      <c r="P3" s="8"/>
      <c r="Q3" s="8"/>
      <c r="R3" s="8"/>
      <c r="S3" s="8"/>
      <c r="T3" s="8"/>
      <c r="U3" s="8"/>
      <c r="V3" s="6"/>
    </row>
    <row r="4" spans="1:22" s="101" customFormat="1" ht="32.25" customHeight="1" thickBot="1" x14ac:dyDescent="0.7">
      <c r="A4" s="6"/>
      <c r="B4" s="9" t="s">
        <v>1</v>
      </c>
      <c r="C4" s="385" t="str">
        <f ca="1">"SK "&amp;MID(CELL("Dateiname",$A$2),FIND("]",CELL("Dateiname",$A$2))+1,31)</f>
        <v>SK Paderborn</v>
      </c>
      <c r="D4" s="386"/>
      <c r="E4" s="386"/>
      <c r="F4" s="387"/>
      <c r="G4" s="10"/>
      <c r="H4" s="388" t="s">
        <v>2</v>
      </c>
      <c r="I4" s="388"/>
      <c r="J4" s="388"/>
      <c r="K4" s="388"/>
      <c r="L4" s="388"/>
      <c r="M4" s="388"/>
      <c r="N4" s="388"/>
      <c r="O4" s="388"/>
      <c r="P4" s="389"/>
      <c r="Q4" s="389"/>
      <c r="R4" s="389"/>
      <c r="S4" s="389"/>
      <c r="T4" s="389"/>
      <c r="U4" s="389"/>
      <c r="V4" s="6"/>
    </row>
    <row r="5" spans="1:22" ht="35.25" customHeight="1" x14ac:dyDescent="0.6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4"/>
      <c r="J5" s="16" t="s">
        <v>77</v>
      </c>
      <c r="K5" s="167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4" t="s">
        <v>40</v>
      </c>
      <c r="T5" s="19"/>
      <c r="U5" s="20"/>
    </row>
    <row r="6" spans="1:22" ht="12.95" customHeight="1" x14ac:dyDescent="0.25">
      <c r="B6" s="390" t="s">
        <v>9</v>
      </c>
      <c r="C6" s="391" t="s">
        <v>129</v>
      </c>
      <c r="D6" s="391" t="s">
        <v>130</v>
      </c>
      <c r="E6" s="392">
        <v>2003</v>
      </c>
      <c r="F6" s="392" t="s">
        <v>15</v>
      </c>
      <c r="G6" s="392" t="s">
        <v>11</v>
      </c>
      <c r="H6" s="393">
        <v>90</v>
      </c>
      <c r="I6" s="148" t="s">
        <v>156</v>
      </c>
      <c r="J6" s="395">
        <v>92</v>
      </c>
      <c r="K6" s="168" t="str">
        <f>IF(AND($G6="Schüler",$C6&lt;&gt;""),"x","")</f>
        <v/>
      </c>
      <c r="L6" s="129"/>
      <c r="M6" s="392">
        <v>88</v>
      </c>
      <c r="N6" s="392">
        <v>93</v>
      </c>
      <c r="O6" s="159" t="str">
        <f>IF(AND($G6="Jugend",$C6&lt;&gt;""),"x","")</f>
        <v>x</v>
      </c>
      <c r="P6" s="397">
        <f>SUM(H6+J6+M6+N6)</f>
        <v>363</v>
      </c>
      <c r="Q6" s="28"/>
      <c r="R6" s="107"/>
      <c r="S6" s="399">
        <f>IF(I6="X",H6,0)+IF(K6="X",J6,0)+IF(O6="x",N6,0)</f>
        <v>183</v>
      </c>
      <c r="T6" s="24"/>
      <c r="U6" s="25"/>
    </row>
    <row r="7" spans="1:22" ht="12.95" customHeight="1" x14ac:dyDescent="0.25">
      <c r="B7" s="390"/>
      <c r="C7" s="391"/>
      <c r="D7" s="391"/>
      <c r="E7" s="392"/>
      <c r="F7" s="392"/>
      <c r="G7" s="392"/>
      <c r="H7" s="394"/>
      <c r="I7" s="251"/>
      <c r="J7" s="396"/>
      <c r="K7" s="163"/>
      <c r="L7" s="129"/>
      <c r="M7" s="392"/>
      <c r="N7" s="392"/>
      <c r="O7" s="123"/>
      <c r="P7" s="398"/>
      <c r="Q7" s="28"/>
      <c r="R7" s="107"/>
      <c r="S7" s="400"/>
      <c r="T7" s="24"/>
      <c r="U7" s="25"/>
    </row>
    <row r="8" spans="1:22" s="97" customFormat="1" ht="9" customHeight="1" x14ac:dyDescent="0.65">
      <c r="B8" s="103"/>
      <c r="C8" s="239"/>
      <c r="D8" s="239"/>
      <c r="E8" s="240"/>
      <c r="F8" s="240"/>
      <c r="G8" s="240"/>
      <c r="H8" s="133"/>
      <c r="I8" s="240"/>
      <c r="J8" s="129"/>
      <c r="K8" s="165"/>
      <c r="L8" s="129"/>
      <c r="M8" s="129"/>
      <c r="N8" s="129"/>
      <c r="O8" s="132"/>
      <c r="P8" s="104"/>
      <c r="Q8" s="104"/>
      <c r="R8" s="108"/>
      <c r="S8" s="109"/>
      <c r="T8" s="105"/>
      <c r="U8" s="106"/>
    </row>
    <row r="9" spans="1:22" ht="12.95" customHeight="1" x14ac:dyDescent="0.25">
      <c r="B9" s="390" t="s">
        <v>12</v>
      </c>
      <c r="C9" s="391" t="s">
        <v>131</v>
      </c>
      <c r="D9" s="391" t="s">
        <v>132</v>
      </c>
      <c r="E9" s="392">
        <v>2005</v>
      </c>
      <c r="F9" s="392" t="s">
        <v>10</v>
      </c>
      <c r="G9" s="392" t="s">
        <v>29</v>
      </c>
      <c r="H9" s="393">
        <v>85</v>
      </c>
      <c r="I9" s="148" t="s">
        <v>156</v>
      </c>
      <c r="J9" s="395">
        <v>74</v>
      </c>
      <c r="K9" s="168" t="str">
        <f>IF(AND($G9="Schüler",$C9&lt;&gt;""),"x","")</f>
        <v>x</v>
      </c>
      <c r="L9" s="129"/>
      <c r="M9" s="392"/>
      <c r="N9" s="392"/>
      <c r="O9" s="159" t="str">
        <f>IF(AND($G9="Jugend",$C9&lt;&gt;""),"x","")</f>
        <v/>
      </c>
      <c r="P9" s="397">
        <f>SUM(H9+J9+M9+N9)</f>
        <v>159</v>
      </c>
      <c r="Q9" s="28"/>
      <c r="R9" s="107"/>
      <c r="S9" s="399">
        <f>IF(I9="X",H9,0)+IF(K9="X",J9,0)+IF(O9="x",N9,0)</f>
        <v>159</v>
      </c>
      <c r="T9" s="24"/>
      <c r="U9" s="25"/>
    </row>
    <row r="10" spans="1:22" ht="12.95" customHeight="1" x14ac:dyDescent="0.25">
      <c r="B10" s="390"/>
      <c r="C10" s="391"/>
      <c r="D10" s="391"/>
      <c r="E10" s="392"/>
      <c r="F10" s="392"/>
      <c r="G10" s="392"/>
      <c r="H10" s="394"/>
      <c r="I10" s="251"/>
      <c r="J10" s="396"/>
      <c r="K10" s="164"/>
      <c r="L10" s="129"/>
      <c r="M10" s="392"/>
      <c r="N10" s="392"/>
      <c r="O10" s="123"/>
      <c r="P10" s="398"/>
      <c r="Q10" s="28"/>
      <c r="R10" s="107"/>
      <c r="S10" s="400"/>
      <c r="T10" s="24"/>
      <c r="U10" s="25"/>
    </row>
    <row r="11" spans="1:22" s="97" customFormat="1" ht="9" customHeight="1" x14ac:dyDescent="0.65">
      <c r="B11" s="103"/>
      <c r="C11" s="239"/>
      <c r="D11" s="239"/>
      <c r="E11" s="240"/>
      <c r="F11" s="240"/>
      <c r="G11" s="240"/>
      <c r="H11" s="133"/>
      <c r="I11" s="240"/>
      <c r="J11" s="129"/>
      <c r="K11" s="165"/>
      <c r="L11" s="129"/>
      <c r="M11" s="129"/>
      <c r="N11" s="129"/>
      <c r="O11" s="132"/>
      <c r="P11" s="104"/>
      <c r="Q11" s="104"/>
      <c r="R11" s="108"/>
      <c r="S11" s="109"/>
      <c r="T11" s="105"/>
      <c r="U11" s="106"/>
    </row>
    <row r="12" spans="1:22" ht="12.95" customHeight="1" x14ac:dyDescent="0.25">
      <c r="B12" s="390" t="s">
        <v>13</v>
      </c>
      <c r="C12" s="391" t="s">
        <v>133</v>
      </c>
      <c r="D12" s="391" t="s">
        <v>159</v>
      </c>
      <c r="E12" s="392">
        <v>2004</v>
      </c>
      <c r="F12" s="392" t="s">
        <v>10</v>
      </c>
      <c r="G12" s="392" t="s">
        <v>11</v>
      </c>
      <c r="H12" s="393">
        <v>94</v>
      </c>
      <c r="I12" s="148" t="s">
        <v>156</v>
      </c>
      <c r="J12" s="395">
        <v>90</v>
      </c>
      <c r="K12" s="168" t="str">
        <f>IF(AND($G12="Schüler",$C12&lt;&gt;""),"x","")</f>
        <v/>
      </c>
      <c r="L12" s="129"/>
      <c r="M12" s="392">
        <v>84</v>
      </c>
      <c r="N12" s="392">
        <v>86</v>
      </c>
      <c r="O12" s="159" t="str">
        <f>IF(AND($G12="Jugend",$C12&lt;&gt;""),"x","")</f>
        <v>x</v>
      </c>
      <c r="P12" s="397">
        <f>SUM(H12+J12+M12+N12)</f>
        <v>354</v>
      </c>
      <c r="Q12" s="28"/>
      <c r="R12" s="107"/>
      <c r="S12" s="399">
        <f>IF(I12="X",H12,0)+IF(K12="X",J12,0)+IF(O12="x",N12,0)</f>
        <v>180</v>
      </c>
      <c r="T12" s="24"/>
      <c r="U12" s="25"/>
    </row>
    <row r="13" spans="1:22" ht="12.95" customHeight="1" x14ac:dyDescent="0.25">
      <c r="B13" s="390"/>
      <c r="C13" s="391"/>
      <c r="D13" s="391"/>
      <c r="E13" s="392"/>
      <c r="F13" s="392"/>
      <c r="G13" s="392"/>
      <c r="H13" s="394"/>
      <c r="I13" s="251"/>
      <c r="J13" s="396"/>
      <c r="K13" s="163"/>
      <c r="L13" s="129"/>
      <c r="M13" s="392"/>
      <c r="N13" s="392"/>
      <c r="O13" s="123"/>
      <c r="P13" s="398"/>
      <c r="Q13" s="28"/>
      <c r="R13" s="107"/>
      <c r="S13" s="400"/>
      <c r="T13" s="24"/>
      <c r="U13" s="25"/>
    </row>
    <row r="14" spans="1:22" s="97" customFormat="1" ht="9" customHeight="1" x14ac:dyDescent="0.65">
      <c r="B14" s="103"/>
      <c r="C14" s="239"/>
      <c r="D14" s="239"/>
      <c r="E14" s="240"/>
      <c r="F14" s="240"/>
      <c r="G14" s="240"/>
      <c r="H14" s="133"/>
      <c r="I14" s="240"/>
      <c r="J14" s="129"/>
      <c r="K14" s="165"/>
      <c r="L14" s="129"/>
      <c r="M14" s="129"/>
      <c r="N14" s="129"/>
      <c r="O14" s="132"/>
      <c r="P14" s="104"/>
      <c r="Q14" s="104"/>
      <c r="R14" s="108"/>
      <c r="S14" s="109"/>
      <c r="T14" s="105"/>
      <c r="U14" s="106"/>
    </row>
    <row r="15" spans="1:22" ht="12.95" customHeight="1" x14ac:dyDescent="0.25">
      <c r="B15" s="390" t="s">
        <v>14</v>
      </c>
      <c r="C15" s="391" t="s">
        <v>134</v>
      </c>
      <c r="D15" s="391" t="s">
        <v>135</v>
      </c>
      <c r="E15" s="392">
        <v>2004</v>
      </c>
      <c r="F15" s="392" t="s">
        <v>10</v>
      </c>
      <c r="G15" s="392" t="s">
        <v>11</v>
      </c>
      <c r="H15" s="393">
        <v>77</v>
      </c>
      <c r="I15" s="148" t="s">
        <v>156</v>
      </c>
      <c r="J15" s="395">
        <v>80</v>
      </c>
      <c r="K15" s="168" t="str">
        <f>IF(AND($G15="Schüler",$C15&lt;&gt;""),"x","")</f>
        <v/>
      </c>
      <c r="L15" s="129"/>
      <c r="M15" s="392">
        <v>69</v>
      </c>
      <c r="N15" s="392">
        <v>79</v>
      </c>
      <c r="O15" s="159" t="str">
        <f>IF(AND($G15="Jugend",$C15&lt;&gt;""),"x","")</f>
        <v>x</v>
      </c>
      <c r="P15" s="397">
        <f>SUM(H15+J15+M15+N15)</f>
        <v>305</v>
      </c>
      <c r="Q15" s="28"/>
      <c r="R15" s="107"/>
      <c r="S15" s="399">
        <f>IF(I15="X",H15,0)+IF(K15="X",J15,0)+IF(O15="x",N15,0)</f>
        <v>156</v>
      </c>
      <c r="T15" s="24"/>
      <c r="U15" s="25"/>
    </row>
    <row r="16" spans="1:22" ht="12.95" customHeight="1" x14ac:dyDescent="0.25">
      <c r="B16" s="390"/>
      <c r="C16" s="391"/>
      <c r="D16" s="391"/>
      <c r="E16" s="392"/>
      <c r="F16" s="392"/>
      <c r="G16" s="392"/>
      <c r="H16" s="394"/>
      <c r="I16" s="251"/>
      <c r="J16" s="396"/>
      <c r="K16" s="163"/>
      <c r="L16" s="129"/>
      <c r="M16" s="392"/>
      <c r="N16" s="392"/>
      <c r="O16" s="123"/>
      <c r="P16" s="398"/>
      <c r="Q16" s="28"/>
      <c r="R16" s="107"/>
      <c r="S16" s="400"/>
      <c r="T16" s="24"/>
      <c r="U16" s="25"/>
    </row>
    <row r="17" spans="2:21" s="97" customFormat="1" ht="9" customHeight="1" x14ac:dyDescent="0.65">
      <c r="B17" s="103"/>
      <c r="C17" s="239"/>
      <c r="D17" s="239"/>
      <c r="E17" s="240"/>
      <c r="F17" s="240"/>
      <c r="G17" s="240"/>
      <c r="H17" s="133"/>
      <c r="I17" s="240"/>
      <c r="J17" s="129"/>
      <c r="K17" s="165"/>
      <c r="L17" s="129"/>
      <c r="M17" s="129"/>
      <c r="N17" s="129"/>
      <c r="O17" s="132"/>
      <c r="P17" s="104"/>
      <c r="Q17" s="104"/>
      <c r="R17" s="108"/>
      <c r="S17" s="109"/>
      <c r="T17" s="105"/>
      <c r="U17" s="106"/>
    </row>
    <row r="18" spans="2:21" ht="12.95" customHeight="1" x14ac:dyDescent="0.25">
      <c r="B18" s="401" t="s">
        <v>16</v>
      </c>
      <c r="C18" s="391" t="s">
        <v>136</v>
      </c>
      <c r="D18" s="391" t="s">
        <v>158</v>
      </c>
      <c r="E18" s="392">
        <v>2004</v>
      </c>
      <c r="F18" s="392" t="s">
        <v>10</v>
      </c>
      <c r="G18" s="392" t="s">
        <v>11</v>
      </c>
      <c r="H18" s="393">
        <v>71</v>
      </c>
      <c r="I18" s="148" t="s">
        <v>156</v>
      </c>
      <c r="J18" s="395">
        <v>86</v>
      </c>
      <c r="K18" s="168" t="str">
        <f>IF(AND($G18="Schüler",$C18&lt;&gt;""),"x","")</f>
        <v/>
      </c>
      <c r="L18" s="129"/>
      <c r="M18" s="392">
        <v>79</v>
      </c>
      <c r="N18" s="392">
        <v>77</v>
      </c>
      <c r="O18" s="159" t="str">
        <f>IF(AND($G18="Jugend",$C18&lt;&gt;""),"x","")</f>
        <v>x</v>
      </c>
      <c r="P18" s="397">
        <f>SUM(H18+J18+M18+N18)</f>
        <v>313</v>
      </c>
      <c r="Q18" s="28"/>
      <c r="R18" s="107"/>
      <c r="S18" s="399">
        <f>IF(I18="X",H18,0)+IF(K18="X",J18,0)+IF(O18="x",N18,0)</f>
        <v>148</v>
      </c>
      <c r="T18" s="24"/>
      <c r="U18" s="25"/>
    </row>
    <row r="19" spans="2:21" ht="12.95" customHeight="1" x14ac:dyDescent="0.25">
      <c r="B19" s="401"/>
      <c r="C19" s="391"/>
      <c r="D19" s="391"/>
      <c r="E19" s="392"/>
      <c r="F19" s="392"/>
      <c r="G19" s="392"/>
      <c r="H19" s="394"/>
      <c r="I19" s="251"/>
      <c r="J19" s="396"/>
      <c r="K19" s="163"/>
      <c r="L19" s="129"/>
      <c r="M19" s="392"/>
      <c r="N19" s="392"/>
      <c r="O19" s="123"/>
      <c r="P19" s="398"/>
      <c r="Q19" s="28"/>
      <c r="R19" s="107"/>
      <c r="S19" s="400"/>
      <c r="T19" s="24"/>
      <c r="U19" s="25"/>
    </row>
    <row r="20" spans="2:21" s="97" customFormat="1" ht="9" customHeight="1" x14ac:dyDescent="0.65">
      <c r="B20" s="103"/>
      <c r="C20" s="239"/>
      <c r="D20" s="239"/>
      <c r="E20" s="240"/>
      <c r="F20" s="240"/>
      <c r="G20" s="240"/>
      <c r="H20" s="133"/>
      <c r="I20" s="240"/>
      <c r="J20" s="129"/>
      <c r="K20" s="165"/>
      <c r="L20" s="129"/>
      <c r="M20" s="129"/>
      <c r="N20" s="129"/>
      <c r="O20" s="132"/>
      <c r="P20" s="104"/>
      <c r="Q20" s="104"/>
      <c r="R20" s="108"/>
      <c r="S20" s="109"/>
      <c r="T20" s="105"/>
      <c r="U20" s="106"/>
    </row>
    <row r="21" spans="2:21" ht="12.95" customHeight="1" x14ac:dyDescent="0.25">
      <c r="B21" s="390" t="s">
        <v>17</v>
      </c>
      <c r="C21" s="391"/>
      <c r="D21" s="391"/>
      <c r="E21" s="392"/>
      <c r="F21" s="392"/>
      <c r="G21" s="392"/>
      <c r="H21" s="393"/>
      <c r="I21" s="148"/>
      <c r="J21" s="395"/>
      <c r="K21" s="168" t="str">
        <f>IF(AND($G21="Schüler",$C21&lt;&gt;""),"x","")</f>
        <v/>
      </c>
      <c r="L21" s="129"/>
      <c r="M21" s="392"/>
      <c r="N21" s="392"/>
      <c r="O21" s="159" t="str">
        <f>IF(AND($G21="Jugend",$C21&lt;&gt;""),"x","")</f>
        <v/>
      </c>
      <c r="P21" s="397">
        <f>SUM(H21+J21+M21+N21)</f>
        <v>0</v>
      </c>
      <c r="Q21" s="28"/>
      <c r="R21" s="107"/>
      <c r="S21" s="399">
        <f>IF(I21="X",H21,0)+IF(K21="X",J21,0)+IF(O21="x",N21,0)</f>
        <v>0</v>
      </c>
      <c r="T21" s="24"/>
      <c r="U21" s="25"/>
    </row>
    <row r="22" spans="2:21" ht="12.95" customHeight="1" x14ac:dyDescent="0.25">
      <c r="B22" s="390"/>
      <c r="C22" s="391"/>
      <c r="D22" s="391"/>
      <c r="E22" s="392"/>
      <c r="F22" s="392"/>
      <c r="G22" s="392"/>
      <c r="H22" s="394"/>
      <c r="I22" s="251"/>
      <c r="J22" s="396"/>
      <c r="K22" s="163"/>
      <c r="L22" s="129"/>
      <c r="M22" s="392"/>
      <c r="N22" s="392"/>
      <c r="O22" s="123"/>
      <c r="P22" s="398"/>
      <c r="Q22" s="28"/>
      <c r="R22" s="107"/>
      <c r="S22" s="400"/>
      <c r="T22" s="24"/>
      <c r="U22" s="25"/>
    </row>
    <row r="23" spans="2:21" s="97" customFormat="1" ht="9" customHeight="1" x14ac:dyDescent="0.65">
      <c r="B23" s="103"/>
      <c r="C23" s="239"/>
      <c r="D23" s="239"/>
      <c r="E23" s="240"/>
      <c r="F23" s="240"/>
      <c r="G23" s="240"/>
      <c r="H23" s="133"/>
      <c r="I23" s="240"/>
      <c r="J23" s="129"/>
      <c r="K23" s="165"/>
      <c r="L23" s="129"/>
      <c r="M23" s="129"/>
      <c r="N23" s="129"/>
      <c r="O23" s="132"/>
      <c r="P23" s="104"/>
      <c r="Q23" s="104"/>
      <c r="R23" s="108"/>
      <c r="S23" s="109"/>
      <c r="T23" s="105"/>
      <c r="U23" s="106"/>
    </row>
    <row r="24" spans="2:21" ht="12.95" customHeight="1" x14ac:dyDescent="0.25">
      <c r="B24" s="390" t="s">
        <v>18</v>
      </c>
      <c r="C24" s="391"/>
      <c r="D24" s="391"/>
      <c r="E24" s="392"/>
      <c r="F24" s="392"/>
      <c r="G24" s="392"/>
      <c r="H24" s="393"/>
      <c r="I24" s="148"/>
      <c r="J24" s="395"/>
      <c r="K24" s="168" t="str">
        <f>IF(AND($G24="Schüler",$C24&lt;&gt;""),"x","")</f>
        <v/>
      </c>
      <c r="L24" s="129"/>
      <c r="M24" s="392"/>
      <c r="N24" s="392"/>
      <c r="O24" s="159" t="str">
        <f>IF(AND($G24="Jugend",$C24&lt;&gt;""),"x","")</f>
        <v/>
      </c>
      <c r="P24" s="397">
        <f>SUM(H24+J24+M24+N24)</f>
        <v>0</v>
      </c>
      <c r="Q24" s="28"/>
      <c r="R24" s="107"/>
      <c r="S24" s="399">
        <f>IF(I24="X",H24,0)+IF(K24="X",J24,0)+IF(O24="x",N24,0)</f>
        <v>0</v>
      </c>
      <c r="T24" s="24"/>
      <c r="U24" s="25"/>
    </row>
    <row r="25" spans="2:21" ht="12.95" customHeight="1" x14ac:dyDescent="0.25">
      <c r="B25" s="390"/>
      <c r="C25" s="391"/>
      <c r="D25" s="391"/>
      <c r="E25" s="392"/>
      <c r="F25" s="392"/>
      <c r="G25" s="392"/>
      <c r="H25" s="394"/>
      <c r="I25" s="251"/>
      <c r="J25" s="396"/>
      <c r="K25" s="163"/>
      <c r="L25" s="129"/>
      <c r="M25" s="392"/>
      <c r="N25" s="392"/>
      <c r="O25" s="123"/>
      <c r="P25" s="398"/>
      <c r="Q25" s="28"/>
      <c r="R25" s="107"/>
      <c r="S25" s="400"/>
      <c r="T25" s="24"/>
      <c r="U25" s="25"/>
    </row>
    <row r="26" spans="2:21" s="97" customFormat="1" ht="9" customHeight="1" x14ac:dyDescent="0.65">
      <c r="B26" s="103"/>
      <c r="C26" s="239"/>
      <c r="D26" s="239"/>
      <c r="E26" s="240"/>
      <c r="F26" s="240"/>
      <c r="G26" s="240"/>
      <c r="H26" s="133"/>
      <c r="I26" s="240"/>
      <c r="J26" s="129"/>
      <c r="K26" s="165"/>
      <c r="L26" s="129"/>
      <c r="M26" s="129"/>
      <c r="N26" s="129"/>
      <c r="O26" s="132"/>
      <c r="P26" s="104"/>
      <c r="Q26" s="104"/>
      <c r="R26" s="108"/>
      <c r="S26" s="109"/>
      <c r="T26" s="105"/>
      <c r="U26" s="106"/>
    </row>
    <row r="27" spans="2:21" ht="12.95" customHeight="1" x14ac:dyDescent="0.25">
      <c r="B27" s="390" t="s">
        <v>19</v>
      </c>
      <c r="C27" s="391"/>
      <c r="D27" s="391"/>
      <c r="E27" s="392"/>
      <c r="F27" s="392"/>
      <c r="G27" s="392"/>
      <c r="H27" s="393"/>
      <c r="I27" s="148"/>
      <c r="J27" s="395"/>
      <c r="K27" s="168" t="str">
        <f>IF(AND($G27="Schüler",$C27&lt;&gt;""),"x","")</f>
        <v/>
      </c>
      <c r="L27" s="129"/>
      <c r="M27" s="392"/>
      <c r="N27" s="392"/>
      <c r="O27" s="159" t="str">
        <f>IF(AND($G27="Jugend",$C27&lt;&gt;""),"x","")</f>
        <v/>
      </c>
      <c r="P27" s="397">
        <f>SUM(H27+J27+M27+N27)</f>
        <v>0</v>
      </c>
      <c r="Q27" s="28"/>
      <c r="R27" s="107"/>
      <c r="S27" s="399">
        <f>IF(I27="X",H27,0)+IF(K27="X",J27,0)+IF(O27="x",N27,0)</f>
        <v>0</v>
      </c>
      <c r="T27" s="24"/>
      <c r="U27" s="25"/>
    </row>
    <row r="28" spans="2:21" ht="12.95" customHeight="1" x14ac:dyDescent="0.25">
      <c r="B28" s="390"/>
      <c r="C28" s="391"/>
      <c r="D28" s="391"/>
      <c r="E28" s="392"/>
      <c r="F28" s="392"/>
      <c r="G28" s="392"/>
      <c r="H28" s="394"/>
      <c r="I28" s="251"/>
      <c r="J28" s="396"/>
      <c r="K28" s="163"/>
      <c r="L28" s="129"/>
      <c r="M28" s="392"/>
      <c r="N28" s="392"/>
      <c r="O28" s="123"/>
      <c r="P28" s="398"/>
      <c r="Q28" s="28"/>
      <c r="R28" s="107"/>
      <c r="S28" s="400"/>
      <c r="T28" s="24"/>
      <c r="U28" s="25"/>
    </row>
    <row r="29" spans="2:21" s="97" customFormat="1" ht="9" customHeight="1" x14ac:dyDescent="0.65">
      <c r="B29" s="103"/>
      <c r="C29" s="239"/>
      <c r="D29" s="239"/>
      <c r="E29" s="240"/>
      <c r="F29" s="240"/>
      <c r="G29" s="240"/>
      <c r="H29" s="133"/>
      <c r="I29" s="240"/>
      <c r="J29" s="129"/>
      <c r="K29" s="165"/>
      <c r="L29" s="129"/>
      <c r="M29" s="129"/>
      <c r="N29" s="129"/>
      <c r="O29" s="132"/>
      <c r="P29" s="104"/>
      <c r="Q29" s="104"/>
      <c r="R29" s="108"/>
      <c r="S29" s="109"/>
      <c r="T29" s="105"/>
      <c r="U29" s="106"/>
    </row>
    <row r="30" spans="2:21" ht="12.95" customHeight="1" x14ac:dyDescent="0.25">
      <c r="B30" s="390" t="s">
        <v>20</v>
      </c>
      <c r="C30" s="391"/>
      <c r="D30" s="391"/>
      <c r="E30" s="392"/>
      <c r="F30" s="392"/>
      <c r="G30" s="392"/>
      <c r="H30" s="393"/>
      <c r="I30" s="148"/>
      <c r="J30" s="395"/>
      <c r="K30" s="168" t="str">
        <f>IF(AND($G30="Schüler",$C30&lt;&gt;""),"x","")</f>
        <v/>
      </c>
      <c r="L30" s="129"/>
      <c r="M30" s="392"/>
      <c r="N30" s="392"/>
      <c r="O30" s="159" t="str">
        <f>IF(AND($G30="Jugend",$C30&lt;&gt;""),"x","")</f>
        <v/>
      </c>
      <c r="P30" s="397">
        <f>SUM(H30+J30+M30+N30)</f>
        <v>0</v>
      </c>
      <c r="Q30" s="28"/>
      <c r="R30" s="107"/>
      <c r="S30" s="399">
        <f>IF(I30="X",H30,0)+IF(K30="X",J30,0)+IF(O30="x",N30,0)</f>
        <v>0</v>
      </c>
      <c r="T30" s="24"/>
      <c r="U30" s="25"/>
    </row>
    <row r="31" spans="2:21" ht="12.95" customHeight="1" x14ac:dyDescent="0.25">
      <c r="B31" s="390"/>
      <c r="C31" s="391"/>
      <c r="D31" s="391"/>
      <c r="E31" s="392"/>
      <c r="F31" s="392"/>
      <c r="G31" s="392"/>
      <c r="H31" s="394"/>
      <c r="I31" s="251"/>
      <c r="J31" s="396"/>
      <c r="K31" s="163"/>
      <c r="L31" s="129"/>
      <c r="M31" s="392"/>
      <c r="N31" s="392"/>
      <c r="O31" s="123"/>
      <c r="P31" s="398"/>
      <c r="Q31" s="28"/>
      <c r="R31" s="107"/>
      <c r="S31" s="400"/>
      <c r="T31" s="24"/>
      <c r="U31" s="25"/>
    </row>
    <row r="32" spans="2:21" s="97" customFormat="1" ht="9" customHeight="1" x14ac:dyDescent="0.65">
      <c r="B32" s="103"/>
      <c r="C32" s="239"/>
      <c r="D32" s="239"/>
      <c r="E32" s="240"/>
      <c r="F32" s="240"/>
      <c r="G32" s="240"/>
      <c r="H32" s="133"/>
      <c r="I32" s="240"/>
      <c r="J32" s="129"/>
      <c r="K32" s="165"/>
      <c r="L32" s="129"/>
      <c r="M32" s="129"/>
      <c r="N32" s="129"/>
      <c r="O32" s="132"/>
      <c r="P32" s="104"/>
      <c r="Q32" s="104"/>
      <c r="R32" s="108"/>
      <c r="S32" s="109"/>
      <c r="T32" s="105"/>
      <c r="U32" s="106"/>
    </row>
    <row r="33" spans="2:21" ht="12.95" customHeight="1" x14ac:dyDescent="0.25">
      <c r="B33" s="390" t="s">
        <v>21</v>
      </c>
      <c r="C33" s="391"/>
      <c r="D33" s="391"/>
      <c r="E33" s="392"/>
      <c r="F33" s="392"/>
      <c r="G33" s="392"/>
      <c r="H33" s="393"/>
      <c r="I33" s="148"/>
      <c r="J33" s="395"/>
      <c r="K33" s="168" t="str">
        <f>IF(AND($G33="Schüler",$C33&lt;&gt;""),"x","")</f>
        <v/>
      </c>
      <c r="L33" s="129"/>
      <c r="M33" s="392"/>
      <c r="N33" s="392"/>
      <c r="O33" s="159" t="str">
        <f>IF(AND($G33="Jugend",$C33&lt;&gt;""),"x","")</f>
        <v/>
      </c>
      <c r="P33" s="397">
        <f>SUM(H33+J33+M33+N33)</f>
        <v>0</v>
      </c>
      <c r="Q33" s="28"/>
      <c r="R33" s="107"/>
      <c r="S33" s="399">
        <f>IF(I33="X",H33,0)+IF(K33="X",J33,0)+IF(O33="x",N33,0)</f>
        <v>0</v>
      </c>
      <c r="T33" s="24"/>
      <c r="U33" s="25"/>
    </row>
    <row r="34" spans="2:21" ht="12.95" customHeight="1" thickBot="1" x14ac:dyDescent="0.3">
      <c r="B34" s="390"/>
      <c r="C34" s="391"/>
      <c r="D34" s="391"/>
      <c r="E34" s="392"/>
      <c r="F34" s="392"/>
      <c r="G34" s="392"/>
      <c r="H34" s="410"/>
      <c r="I34" s="252"/>
      <c r="J34" s="411"/>
      <c r="K34" s="166"/>
      <c r="L34" s="191"/>
      <c r="M34" s="402"/>
      <c r="N34" s="402"/>
      <c r="O34" s="190"/>
      <c r="P34" s="398"/>
      <c r="Q34" s="28"/>
      <c r="R34" s="107"/>
      <c r="S34" s="400"/>
      <c r="T34" s="24"/>
      <c r="U34" s="25"/>
    </row>
    <row r="35" spans="2:21" ht="9" customHeight="1" thickBot="1" x14ac:dyDescent="0.55000000000000004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8"/>
      <c r="P35" s="8"/>
      <c r="Q35" s="8"/>
      <c r="R35" s="23"/>
      <c r="S35" s="34"/>
      <c r="T35" s="24"/>
      <c r="U35" s="25"/>
    </row>
    <row r="36" spans="2:21" ht="9" customHeight="1" x14ac:dyDescent="0.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1" ht="15.75" customHeight="1" x14ac:dyDescent="0.25">
      <c r="B37" s="403" t="s">
        <v>22</v>
      </c>
      <c r="C37" s="24"/>
      <c r="D37" s="38"/>
      <c r="E37" s="119" t="s">
        <v>23</v>
      </c>
      <c r="F37" s="152">
        <f>COUNTIF($F$6:$F$34,"LG")</f>
        <v>4</v>
      </c>
      <c r="G37" s="39" t="s">
        <v>41</v>
      </c>
      <c r="H37" s="21"/>
      <c r="I37" s="27"/>
      <c r="J37" s="21" t="s">
        <v>38</v>
      </c>
      <c r="K37" s="27"/>
      <c r="L37" s="21"/>
      <c r="M37" s="404">
        <f>F37*10</f>
        <v>40</v>
      </c>
      <c r="N37" s="404"/>
      <c r="O37" s="27"/>
      <c r="P37" s="29"/>
      <c r="Q37" s="29"/>
      <c r="R37" s="29"/>
      <c r="S37" s="29"/>
      <c r="T37" s="40"/>
      <c r="U37" s="41"/>
    </row>
    <row r="38" spans="2:21" ht="15.75" customHeight="1" x14ac:dyDescent="0.25">
      <c r="B38" s="403"/>
      <c r="C38" s="24"/>
      <c r="D38" s="38"/>
      <c r="E38" s="119" t="s">
        <v>24</v>
      </c>
      <c r="F38" s="152">
        <f>COUNTIF($F$6:$F$34,"LP")</f>
        <v>1</v>
      </c>
      <c r="G38" s="39" t="s">
        <v>42</v>
      </c>
      <c r="H38" s="21"/>
      <c r="I38" s="27"/>
      <c r="J38" s="21" t="s">
        <v>38</v>
      </c>
      <c r="K38" s="27"/>
      <c r="L38" s="21"/>
      <c r="M38" s="404">
        <f>F38*20</f>
        <v>20</v>
      </c>
      <c r="N38" s="404"/>
      <c r="O38" s="27"/>
      <c r="P38" s="29"/>
      <c r="Q38" s="29"/>
      <c r="R38" s="29"/>
      <c r="S38" s="29"/>
      <c r="T38" s="40"/>
      <c r="U38" s="42"/>
    </row>
    <row r="39" spans="2:21" ht="15.75" customHeight="1" x14ac:dyDescent="0.25">
      <c r="B39" s="235"/>
      <c r="C39" s="24"/>
      <c r="D39" s="38"/>
      <c r="E39" s="236" t="s">
        <v>94</v>
      </c>
      <c r="F39" s="152">
        <f>COUNTIF($G$6:$G$34,"Schüler")</f>
        <v>1</v>
      </c>
      <c r="G39" s="237" t="s">
        <v>95</v>
      </c>
      <c r="H39" s="21"/>
      <c r="I39" s="27"/>
      <c r="J39" s="21" t="s">
        <v>38</v>
      </c>
      <c r="K39" s="27"/>
      <c r="L39" s="21"/>
      <c r="M39" s="412">
        <f>F39*5</f>
        <v>5</v>
      </c>
      <c r="N39" s="412"/>
      <c r="O39" s="27"/>
      <c r="P39" s="142"/>
      <c r="Q39" s="142"/>
      <c r="R39" s="142"/>
      <c r="S39" s="142"/>
      <c r="T39" s="238"/>
      <c r="U39" s="42"/>
    </row>
    <row r="40" spans="2:21" ht="23.25" customHeight="1" thickBot="1" x14ac:dyDescent="0.55000000000000004">
      <c r="B40" s="43"/>
      <c r="C40" s="229" t="str">
        <f>IF(COUNTBLANK(H6:H34)-20-(10-F37-F38)&gt;=0,"Es sind derzeit mehr Boni (Spalte F - 'LG' od. 'LP') als erste Serien (Spalte H) eingetragen!","")</f>
        <v/>
      </c>
      <c r="D40" s="21"/>
      <c r="E40" s="21"/>
      <c r="F40" s="218"/>
      <c r="G40" s="21"/>
      <c r="H40" s="21"/>
      <c r="I40" s="27"/>
      <c r="J40" s="21"/>
      <c r="K40" s="27"/>
      <c r="L40" s="21"/>
      <c r="M40" s="405">
        <f>SUM(M37:N39)</f>
        <v>65</v>
      </c>
      <c r="N40" s="405"/>
      <c r="O40" s="27"/>
      <c r="P40" s="44" t="s">
        <v>25</v>
      </c>
      <c r="Q40" s="406" t="s">
        <v>39</v>
      </c>
      <c r="R40" s="406"/>
      <c r="S40" s="45">
        <f>SUM(S6:S34)</f>
        <v>826</v>
      </c>
      <c r="T40" s="46"/>
      <c r="U40" s="47" t="s">
        <v>26</v>
      </c>
    </row>
    <row r="41" spans="2:21" ht="10.5" customHeight="1" thickTop="1" thickBot="1" x14ac:dyDescent="0.55000000000000004">
      <c r="B41" s="48"/>
      <c r="C41" s="140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1" ht="9" customHeight="1" thickBot="1" x14ac:dyDescent="0.55000000000000004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8"/>
      <c r="P42" s="8"/>
      <c r="Q42" s="8"/>
      <c r="R42" s="11"/>
      <c r="S42" s="11"/>
      <c r="T42" s="8"/>
      <c r="U42" s="8"/>
    </row>
    <row r="43" spans="2:21" ht="12.75" customHeight="1" thickBot="1" x14ac:dyDescent="0.3">
      <c r="B43" s="11"/>
      <c r="C43" s="11"/>
      <c r="D43" s="11"/>
      <c r="E43" s="407" t="s">
        <v>27</v>
      </c>
      <c r="F43" s="407"/>
      <c r="G43" s="407"/>
      <c r="H43" s="407"/>
      <c r="I43" s="407"/>
      <c r="J43" s="407"/>
      <c r="K43" s="407"/>
      <c r="L43" s="407"/>
      <c r="M43" s="408">
        <f>SUM(M40+S40)</f>
        <v>891</v>
      </c>
      <c r="N43" s="409"/>
      <c r="O43" s="409"/>
      <c r="P43" s="409"/>
      <c r="Q43" s="409"/>
      <c r="R43" s="409"/>
      <c r="S43" s="409"/>
      <c r="T43" s="8"/>
      <c r="U43" s="8"/>
    </row>
    <row r="44" spans="2:21" ht="12.75" customHeight="1" thickBot="1" x14ac:dyDescent="0.3">
      <c r="B44" s="11"/>
      <c r="C44" s="11"/>
      <c r="D44" s="11"/>
      <c r="E44" s="407"/>
      <c r="F44" s="407"/>
      <c r="G44" s="407"/>
      <c r="H44" s="407"/>
      <c r="I44" s="407"/>
      <c r="J44" s="407"/>
      <c r="K44" s="407"/>
      <c r="L44" s="407"/>
      <c r="M44" s="409"/>
      <c r="N44" s="409"/>
      <c r="O44" s="409"/>
      <c r="P44" s="409"/>
      <c r="Q44" s="409"/>
      <c r="R44" s="409"/>
      <c r="S44" s="409"/>
      <c r="T44" s="8"/>
      <c r="U44" s="8"/>
    </row>
    <row r="45" spans="2:21" ht="12.75" customHeight="1" thickBot="1" x14ac:dyDescent="0.3">
      <c r="B45" s="11"/>
      <c r="C45" s="11"/>
      <c r="D45" s="11"/>
      <c r="E45" s="407"/>
      <c r="F45" s="407"/>
      <c r="G45" s="407"/>
      <c r="H45" s="407"/>
      <c r="I45" s="407"/>
      <c r="J45" s="407"/>
      <c r="K45" s="407"/>
      <c r="L45" s="407"/>
      <c r="M45" s="409"/>
      <c r="N45" s="409"/>
      <c r="O45" s="409"/>
      <c r="P45" s="409"/>
      <c r="Q45" s="409"/>
      <c r="R45" s="409"/>
      <c r="S45" s="409"/>
      <c r="T45" s="8"/>
      <c r="U45" s="8"/>
    </row>
    <row r="46" spans="2:21" ht="6" customHeight="1" x14ac:dyDescent="0.5"/>
    <row r="47" spans="2:21" ht="14.45" x14ac:dyDescent="0.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2:21" ht="14.45" x14ac:dyDescent="0.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Jugend' oder Schüler' möglich!" sqref="G6:G7 G9:G10 G24:G25 G21:G22 G27:G28 G30:G31 G33:G34 G15:G16 G12:G13 G18:G19">
      <formula1>"Jugend, Schüler"</formula1>
    </dataValidation>
    <dataValidation type="list" allowBlank="1" showInputMessage="1" showErrorMessage="1" error="Nur Eingabe 'LG' oder 'LP' möglich!" sqref="F6:F7 F9:F10 F27:F28 F21:F22 F24:F25 F30:F31 F33:F34 F18:F19 F12:F13 F15:F16">
      <formula1>"LG, LP"</formula1>
    </dataValidation>
  </dataValidations>
  <pageMargins left="0.25" right="0.25" top="0.75" bottom="0.51" header="0.3" footer="0.3"/>
  <pageSetup paperSize="9" scale="8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opLeftCell="A4" zoomScale="90" zoomScaleNormal="90" workbookViewId="0">
      <selection activeCell="X45" sqref="X45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99"/>
  </cols>
  <sheetData>
    <row r="1" spans="1:22" ht="3.75" customHeight="1" thickBot="1" x14ac:dyDescent="0.7"/>
    <row r="2" spans="1:22" s="100" customFormat="1" ht="39.75" customHeight="1" thickBot="1" x14ac:dyDescent="0.7">
      <c r="A2" s="7"/>
      <c r="B2" s="382" t="s">
        <v>110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4"/>
      <c r="V2" s="6"/>
    </row>
    <row r="3" spans="1:22" ht="22.5" customHeight="1" x14ac:dyDescent="0.65">
      <c r="B3" s="8"/>
      <c r="C3" s="8"/>
      <c r="D3" s="8"/>
      <c r="E3" s="8"/>
      <c r="F3" s="8"/>
      <c r="G3" s="8"/>
      <c r="H3" s="8"/>
      <c r="I3" s="8"/>
      <c r="J3" s="8"/>
      <c r="K3" s="118"/>
      <c r="L3" s="8"/>
      <c r="M3" s="8"/>
      <c r="N3" s="8"/>
      <c r="O3" s="118"/>
      <c r="P3" s="8"/>
      <c r="Q3" s="8"/>
      <c r="R3" s="8"/>
      <c r="S3" s="8"/>
      <c r="T3" s="8"/>
      <c r="U3" s="8"/>
      <c r="V3" s="6"/>
    </row>
    <row r="4" spans="1:22" s="101" customFormat="1" ht="32.25" customHeight="1" thickBot="1" x14ac:dyDescent="0.7">
      <c r="A4" s="6"/>
      <c r="B4" s="9" t="s">
        <v>1</v>
      </c>
      <c r="C4" s="385" t="str">
        <f ca="1">"SK "&amp;MID(CELL("Dateiname",$A$2),FIND("]",CELL("Dateiname",$A$2))+1,31)</f>
        <v>SK Münster-Warendorf</v>
      </c>
      <c r="D4" s="386"/>
      <c r="E4" s="386"/>
      <c r="F4" s="387"/>
      <c r="G4" s="10"/>
      <c r="H4" s="388" t="s">
        <v>2</v>
      </c>
      <c r="I4" s="388"/>
      <c r="J4" s="388"/>
      <c r="K4" s="388"/>
      <c r="L4" s="388"/>
      <c r="M4" s="388"/>
      <c r="N4" s="388"/>
      <c r="O4" s="388"/>
      <c r="P4" s="389"/>
      <c r="Q4" s="389"/>
      <c r="R4" s="389"/>
      <c r="S4" s="389"/>
      <c r="T4" s="389"/>
      <c r="U4" s="389"/>
      <c r="V4" s="6"/>
    </row>
    <row r="5" spans="1:22" ht="35.25" customHeight="1" x14ac:dyDescent="0.6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4"/>
      <c r="J5" s="16" t="s">
        <v>77</v>
      </c>
      <c r="K5" s="167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4" t="s">
        <v>40</v>
      </c>
      <c r="T5" s="19"/>
      <c r="U5" s="20"/>
    </row>
    <row r="6" spans="1:22" ht="12.95" customHeight="1" x14ac:dyDescent="0.25">
      <c r="B6" s="390" t="s">
        <v>9</v>
      </c>
      <c r="C6" s="417" t="s">
        <v>137</v>
      </c>
      <c r="D6" s="417" t="s">
        <v>138</v>
      </c>
      <c r="E6" s="418">
        <v>2007</v>
      </c>
      <c r="F6" s="418" t="s">
        <v>10</v>
      </c>
      <c r="G6" s="418" t="s">
        <v>29</v>
      </c>
      <c r="H6" s="413">
        <v>80</v>
      </c>
      <c r="I6" s="150"/>
      <c r="J6" s="415">
        <v>77</v>
      </c>
      <c r="K6" s="168" t="str">
        <f>IF(AND($G6="Schüler",$C6&lt;&gt;""),"x","")</f>
        <v>x</v>
      </c>
      <c r="L6" s="137"/>
      <c r="M6" s="415"/>
      <c r="N6" s="415"/>
      <c r="O6" s="159" t="str">
        <f>IF(AND($G6="Jugend",$C6&lt;&gt;""),"x","")</f>
        <v/>
      </c>
      <c r="P6" s="397">
        <f>SUM(H6+J6+M6+N6)</f>
        <v>157</v>
      </c>
      <c r="Q6" s="28"/>
      <c r="R6" s="107"/>
      <c r="S6" s="399">
        <f>IF(I6="X",H6,0)+IF(K6="X",J6,0)+IF(O6="x",N6,0)</f>
        <v>77</v>
      </c>
      <c r="T6" s="24"/>
      <c r="U6" s="25"/>
    </row>
    <row r="7" spans="1:22" ht="12.95" customHeight="1" x14ac:dyDescent="0.25">
      <c r="B7" s="390"/>
      <c r="C7" s="417"/>
      <c r="D7" s="417"/>
      <c r="E7" s="418"/>
      <c r="F7" s="418"/>
      <c r="G7" s="418"/>
      <c r="H7" s="414"/>
      <c r="I7" s="249"/>
      <c r="J7" s="416"/>
      <c r="K7" s="169"/>
      <c r="L7" s="137"/>
      <c r="M7" s="416"/>
      <c r="N7" s="416"/>
      <c r="O7" s="123"/>
      <c r="P7" s="398"/>
      <c r="Q7" s="28"/>
      <c r="R7" s="107"/>
      <c r="S7" s="400"/>
      <c r="T7" s="24"/>
      <c r="U7" s="25"/>
    </row>
    <row r="8" spans="1:22" s="97" customFormat="1" ht="9" customHeight="1" x14ac:dyDescent="0.65">
      <c r="B8" s="103"/>
      <c r="C8" s="239"/>
      <c r="D8" s="239"/>
      <c r="E8" s="240"/>
      <c r="F8" s="240"/>
      <c r="G8" s="240"/>
      <c r="H8" s="133"/>
      <c r="I8" s="240"/>
      <c r="J8" s="129"/>
      <c r="K8" s="165"/>
      <c r="L8" s="137"/>
      <c r="M8" s="129"/>
      <c r="N8" s="129"/>
      <c r="O8" s="132"/>
      <c r="P8" s="104"/>
      <c r="Q8" s="104"/>
      <c r="R8" s="108"/>
      <c r="S8" s="109"/>
      <c r="T8" s="105"/>
      <c r="U8" s="106"/>
    </row>
    <row r="9" spans="1:22" ht="12.95" customHeight="1" x14ac:dyDescent="0.25">
      <c r="B9" s="390" t="s">
        <v>12</v>
      </c>
      <c r="C9" s="417" t="s">
        <v>157</v>
      </c>
      <c r="D9" s="417" t="s">
        <v>139</v>
      </c>
      <c r="E9" s="418">
        <v>2004</v>
      </c>
      <c r="F9" s="418" t="s">
        <v>10</v>
      </c>
      <c r="G9" s="418" t="s">
        <v>11</v>
      </c>
      <c r="H9" s="413">
        <v>87</v>
      </c>
      <c r="I9" s="150"/>
      <c r="J9" s="415">
        <v>88</v>
      </c>
      <c r="K9" s="168" t="str">
        <f>IF(AND($G9="Schüler",$C9&lt;&gt;""),"x","")</f>
        <v/>
      </c>
      <c r="L9" s="137"/>
      <c r="M9" s="415">
        <v>92</v>
      </c>
      <c r="N9" s="415">
        <v>92</v>
      </c>
      <c r="O9" s="159" t="str">
        <f>IF(AND($G9="Jugend",$C9&lt;&gt;""),"x","")</f>
        <v>x</v>
      </c>
      <c r="P9" s="397">
        <f>SUM(H9+J9+M9+N9)</f>
        <v>359</v>
      </c>
      <c r="Q9" s="28"/>
      <c r="R9" s="107"/>
      <c r="S9" s="399">
        <f>IF(I9="X",H9,0)+IF(K9="X",J9,0)+IF(O9="x",N9,0)</f>
        <v>92</v>
      </c>
      <c r="T9" s="24"/>
      <c r="U9" s="25"/>
    </row>
    <row r="10" spans="1:22" ht="12.95" customHeight="1" x14ac:dyDescent="0.25">
      <c r="B10" s="390"/>
      <c r="C10" s="417"/>
      <c r="D10" s="417"/>
      <c r="E10" s="418"/>
      <c r="F10" s="418"/>
      <c r="G10" s="418"/>
      <c r="H10" s="414"/>
      <c r="I10" s="249"/>
      <c r="J10" s="416"/>
      <c r="K10" s="170"/>
      <c r="L10" s="137"/>
      <c r="M10" s="416"/>
      <c r="N10" s="416"/>
      <c r="O10" s="123"/>
      <c r="P10" s="398"/>
      <c r="Q10" s="28"/>
      <c r="R10" s="107"/>
      <c r="S10" s="400"/>
      <c r="T10" s="24"/>
      <c r="U10" s="25"/>
    </row>
    <row r="11" spans="1:22" s="97" customFormat="1" ht="9" customHeight="1" x14ac:dyDescent="0.65">
      <c r="B11" s="103"/>
      <c r="C11" s="239"/>
      <c r="D11" s="239"/>
      <c r="E11" s="240"/>
      <c r="F11" s="240"/>
      <c r="G11" s="240"/>
      <c r="H11" s="133"/>
      <c r="I11" s="240"/>
      <c r="J11" s="129"/>
      <c r="K11" s="165"/>
      <c r="L11" s="137"/>
      <c r="M11" s="129"/>
      <c r="N11" s="129"/>
      <c r="O11" s="132"/>
      <c r="P11" s="104"/>
      <c r="Q11" s="104"/>
      <c r="R11" s="108"/>
      <c r="S11" s="109"/>
      <c r="T11" s="105"/>
      <c r="U11" s="106"/>
    </row>
    <row r="12" spans="1:22" ht="12.95" customHeight="1" x14ac:dyDescent="0.25">
      <c r="B12" s="390" t="s">
        <v>13</v>
      </c>
      <c r="C12" s="417" t="s">
        <v>154</v>
      </c>
      <c r="D12" s="417" t="s">
        <v>155</v>
      </c>
      <c r="E12" s="418">
        <v>2003</v>
      </c>
      <c r="F12" s="418" t="s">
        <v>10</v>
      </c>
      <c r="G12" s="418" t="s">
        <v>11</v>
      </c>
      <c r="H12" s="413">
        <v>88</v>
      </c>
      <c r="I12" s="150"/>
      <c r="J12" s="415">
        <v>89</v>
      </c>
      <c r="K12" s="168" t="str">
        <f>IF(AND($G12="Schüler",$C12&lt;&gt;""),"x","")</f>
        <v/>
      </c>
      <c r="L12" s="137"/>
      <c r="M12" s="415">
        <v>87</v>
      </c>
      <c r="N12" s="415">
        <v>86</v>
      </c>
      <c r="O12" s="159" t="str">
        <f>IF(AND($G12="Jugend",$C12&lt;&gt;""),"x","")</f>
        <v>x</v>
      </c>
      <c r="P12" s="397">
        <f>SUM(H12+J12+M12+N12)</f>
        <v>350</v>
      </c>
      <c r="Q12" s="28"/>
      <c r="R12" s="107"/>
      <c r="S12" s="399">
        <f>IF(I12="X",H12,0)+IF(K12="X",J12,0)+IF(O12="x",N12,0)</f>
        <v>86</v>
      </c>
      <c r="T12" s="24"/>
      <c r="U12" s="25"/>
    </row>
    <row r="13" spans="1:22" ht="12.95" customHeight="1" x14ac:dyDescent="0.25">
      <c r="B13" s="390"/>
      <c r="C13" s="417"/>
      <c r="D13" s="417"/>
      <c r="E13" s="418"/>
      <c r="F13" s="418"/>
      <c r="G13" s="418"/>
      <c r="H13" s="414"/>
      <c r="I13" s="249"/>
      <c r="J13" s="416"/>
      <c r="K13" s="169"/>
      <c r="L13" s="137"/>
      <c r="M13" s="416"/>
      <c r="N13" s="416"/>
      <c r="O13" s="123"/>
      <c r="P13" s="398"/>
      <c r="Q13" s="28"/>
      <c r="R13" s="107"/>
      <c r="S13" s="400"/>
      <c r="T13" s="24"/>
      <c r="U13" s="25"/>
    </row>
    <row r="14" spans="1:22" s="97" customFormat="1" ht="9" customHeight="1" x14ac:dyDescent="0.65">
      <c r="B14" s="103"/>
      <c r="C14" s="239"/>
      <c r="D14" s="239"/>
      <c r="E14" s="240"/>
      <c r="F14" s="240"/>
      <c r="G14" s="240"/>
      <c r="H14" s="133"/>
      <c r="I14" s="240"/>
      <c r="J14" s="129"/>
      <c r="K14" s="165"/>
      <c r="L14" s="137"/>
      <c r="M14" s="129"/>
      <c r="N14" s="129"/>
      <c r="O14" s="132"/>
      <c r="P14" s="104"/>
      <c r="Q14" s="104"/>
      <c r="R14" s="108"/>
      <c r="S14" s="109"/>
      <c r="T14" s="105"/>
      <c r="U14" s="106"/>
    </row>
    <row r="15" spans="1:22" ht="12.95" customHeight="1" x14ac:dyDescent="0.25">
      <c r="B15" s="390" t="s">
        <v>14</v>
      </c>
      <c r="C15" s="417" t="s">
        <v>140</v>
      </c>
      <c r="D15" s="417" t="s">
        <v>141</v>
      </c>
      <c r="E15" s="418">
        <v>2004</v>
      </c>
      <c r="F15" s="418" t="s">
        <v>10</v>
      </c>
      <c r="G15" s="418" t="s">
        <v>11</v>
      </c>
      <c r="H15" s="413">
        <v>78</v>
      </c>
      <c r="I15" s="150"/>
      <c r="J15" s="415">
        <v>78</v>
      </c>
      <c r="K15" s="168" t="str">
        <f>IF(AND($G15="Schüler",$C15&lt;&gt;""),"x","")</f>
        <v/>
      </c>
      <c r="L15" s="137"/>
      <c r="M15" s="415">
        <v>77</v>
      </c>
      <c r="N15" s="415">
        <v>87</v>
      </c>
      <c r="O15" s="159" t="str">
        <f>IF(AND($G15="Jugend",$C15&lt;&gt;""),"x","")</f>
        <v>x</v>
      </c>
      <c r="P15" s="397">
        <f>SUM(H15+J15+M15+N15)</f>
        <v>320</v>
      </c>
      <c r="Q15" s="28"/>
      <c r="R15" s="107"/>
      <c r="S15" s="399">
        <f>IF(I15="X",H15,0)+IF(K15="X",J15,0)+IF(O15="x",N15,0)</f>
        <v>87</v>
      </c>
      <c r="T15" s="24"/>
      <c r="U15" s="25"/>
    </row>
    <row r="16" spans="1:22" ht="12.95" customHeight="1" x14ac:dyDescent="0.25">
      <c r="B16" s="390"/>
      <c r="C16" s="417"/>
      <c r="D16" s="417"/>
      <c r="E16" s="418"/>
      <c r="F16" s="418"/>
      <c r="G16" s="418"/>
      <c r="H16" s="414"/>
      <c r="I16" s="249"/>
      <c r="J16" s="416"/>
      <c r="K16" s="169"/>
      <c r="L16" s="137"/>
      <c r="M16" s="416"/>
      <c r="N16" s="416"/>
      <c r="O16" s="123"/>
      <c r="P16" s="398"/>
      <c r="Q16" s="28"/>
      <c r="R16" s="107"/>
      <c r="S16" s="400"/>
      <c r="T16" s="24"/>
      <c r="U16" s="25"/>
    </row>
    <row r="17" spans="2:21" s="97" customFormat="1" ht="9" customHeight="1" x14ac:dyDescent="0.65">
      <c r="B17" s="103"/>
      <c r="C17" s="239"/>
      <c r="D17" s="239"/>
      <c r="E17" s="240"/>
      <c r="F17" s="240"/>
      <c r="G17" s="240"/>
      <c r="H17" s="133"/>
      <c r="I17" s="240"/>
      <c r="J17" s="129"/>
      <c r="K17" s="165"/>
      <c r="L17" s="137"/>
      <c r="M17" s="129"/>
      <c r="N17" s="129"/>
      <c r="O17" s="132"/>
      <c r="P17" s="104"/>
      <c r="Q17" s="104"/>
      <c r="R17" s="108"/>
      <c r="S17" s="109"/>
      <c r="T17" s="105"/>
      <c r="U17" s="106"/>
    </row>
    <row r="18" spans="2:21" ht="12.95" customHeight="1" x14ac:dyDescent="0.25">
      <c r="B18" s="401" t="s">
        <v>16</v>
      </c>
      <c r="C18" s="417" t="s">
        <v>142</v>
      </c>
      <c r="D18" s="417" t="s">
        <v>143</v>
      </c>
      <c r="E18" s="418">
        <v>2006</v>
      </c>
      <c r="F18" s="418" t="s">
        <v>10</v>
      </c>
      <c r="G18" s="418" t="s">
        <v>29</v>
      </c>
      <c r="H18" s="413">
        <v>83</v>
      </c>
      <c r="I18" s="150"/>
      <c r="J18" s="415">
        <v>88</v>
      </c>
      <c r="K18" s="168" t="str">
        <f>IF(AND($G18="Schüler",$C18&lt;&gt;""),"x","")</f>
        <v>x</v>
      </c>
      <c r="L18" s="137"/>
      <c r="M18" s="415"/>
      <c r="N18" s="415"/>
      <c r="O18" s="159" t="str">
        <f>IF(AND($G18="Jugend",$C18&lt;&gt;""),"x","")</f>
        <v/>
      </c>
      <c r="P18" s="397">
        <f>SUM(H18+J18+M18+N18)</f>
        <v>171</v>
      </c>
      <c r="Q18" s="28"/>
      <c r="R18" s="107"/>
      <c r="S18" s="399">
        <f>IF(I18="X",H18,0)+IF(K18="X",J18,0)+IF(O18="x",N18,0)</f>
        <v>88</v>
      </c>
      <c r="T18" s="24"/>
      <c r="U18" s="25"/>
    </row>
    <row r="19" spans="2:21" ht="12.95" customHeight="1" x14ac:dyDescent="0.25">
      <c r="B19" s="401"/>
      <c r="C19" s="417"/>
      <c r="D19" s="417"/>
      <c r="E19" s="418"/>
      <c r="F19" s="418"/>
      <c r="G19" s="418"/>
      <c r="H19" s="414"/>
      <c r="I19" s="249"/>
      <c r="J19" s="416"/>
      <c r="K19" s="169"/>
      <c r="L19" s="137"/>
      <c r="M19" s="416"/>
      <c r="N19" s="416"/>
      <c r="O19" s="123"/>
      <c r="P19" s="398"/>
      <c r="Q19" s="28"/>
      <c r="R19" s="107"/>
      <c r="S19" s="400"/>
      <c r="T19" s="24"/>
      <c r="U19" s="25"/>
    </row>
    <row r="20" spans="2:21" s="97" customFormat="1" ht="9" customHeight="1" x14ac:dyDescent="0.65">
      <c r="B20" s="103"/>
      <c r="C20" s="239"/>
      <c r="D20" s="239"/>
      <c r="E20" s="240"/>
      <c r="F20" s="240"/>
      <c r="G20" s="240"/>
      <c r="H20" s="133"/>
      <c r="I20" s="240"/>
      <c r="J20" s="129"/>
      <c r="K20" s="165"/>
      <c r="L20" s="137"/>
      <c r="M20" s="129"/>
      <c r="N20" s="129"/>
      <c r="O20" s="132"/>
      <c r="P20" s="104"/>
      <c r="Q20" s="104"/>
      <c r="R20" s="108"/>
      <c r="S20" s="109"/>
      <c r="T20" s="105"/>
      <c r="U20" s="106"/>
    </row>
    <row r="21" spans="2:21" ht="12.95" customHeight="1" x14ac:dyDescent="0.25">
      <c r="B21" s="390" t="s">
        <v>17</v>
      </c>
      <c r="C21" s="417" t="s">
        <v>144</v>
      </c>
      <c r="D21" s="417" t="s">
        <v>145</v>
      </c>
      <c r="E21" s="418">
        <v>2005</v>
      </c>
      <c r="F21" s="418" t="s">
        <v>10</v>
      </c>
      <c r="G21" s="418" t="s">
        <v>29</v>
      </c>
      <c r="H21" s="413">
        <v>53</v>
      </c>
      <c r="I21" s="150"/>
      <c r="J21" s="415">
        <v>62</v>
      </c>
      <c r="K21" s="168" t="str">
        <f>IF(AND($G21="Schüler",$C21&lt;&gt;""),"x","")</f>
        <v>x</v>
      </c>
      <c r="L21" s="137"/>
      <c r="M21" s="415"/>
      <c r="N21" s="415"/>
      <c r="O21" s="159" t="str">
        <f>IF(AND($G21="Jugend",$C21&lt;&gt;""),"x","")</f>
        <v/>
      </c>
      <c r="P21" s="397">
        <f>SUM(H21+J21+M21+N21)</f>
        <v>115</v>
      </c>
      <c r="Q21" s="28"/>
      <c r="R21" s="107"/>
      <c r="S21" s="399">
        <f>IF(I21="X",H21,0)+IF(K21="X",J21,0)+IF(O21="x",N21,0)</f>
        <v>62</v>
      </c>
      <c r="T21" s="24"/>
      <c r="U21" s="25"/>
    </row>
    <row r="22" spans="2:21" ht="12.95" customHeight="1" x14ac:dyDescent="0.25">
      <c r="B22" s="390"/>
      <c r="C22" s="417"/>
      <c r="D22" s="417"/>
      <c r="E22" s="418"/>
      <c r="F22" s="418"/>
      <c r="G22" s="418"/>
      <c r="H22" s="414"/>
      <c r="I22" s="249"/>
      <c r="J22" s="416"/>
      <c r="K22" s="169"/>
      <c r="L22" s="137"/>
      <c r="M22" s="416"/>
      <c r="N22" s="416"/>
      <c r="O22" s="123"/>
      <c r="P22" s="398"/>
      <c r="Q22" s="28"/>
      <c r="R22" s="107"/>
      <c r="S22" s="400"/>
      <c r="T22" s="24"/>
      <c r="U22" s="25"/>
    </row>
    <row r="23" spans="2:21" s="97" customFormat="1" ht="9" customHeight="1" x14ac:dyDescent="0.65">
      <c r="B23" s="103"/>
      <c r="C23" s="239"/>
      <c r="D23" s="239"/>
      <c r="E23" s="240"/>
      <c r="F23" s="240"/>
      <c r="G23" s="240"/>
      <c r="H23" s="133"/>
      <c r="I23" s="240"/>
      <c r="J23" s="129"/>
      <c r="K23" s="165"/>
      <c r="L23" s="137"/>
      <c r="M23" s="129"/>
      <c r="N23" s="129"/>
      <c r="O23" s="132"/>
      <c r="P23" s="104"/>
      <c r="Q23" s="104"/>
      <c r="R23" s="108"/>
      <c r="S23" s="109"/>
      <c r="T23" s="105"/>
      <c r="U23" s="106"/>
    </row>
    <row r="24" spans="2:21" ht="12.95" customHeight="1" x14ac:dyDescent="0.25">
      <c r="B24" s="390" t="s">
        <v>18</v>
      </c>
      <c r="C24" s="417" t="s">
        <v>146</v>
      </c>
      <c r="D24" s="417" t="s">
        <v>147</v>
      </c>
      <c r="E24" s="418">
        <v>2004</v>
      </c>
      <c r="F24" s="418" t="s">
        <v>10</v>
      </c>
      <c r="G24" s="418" t="s">
        <v>11</v>
      </c>
      <c r="H24" s="413">
        <v>93</v>
      </c>
      <c r="I24" s="150"/>
      <c r="J24" s="415">
        <v>90</v>
      </c>
      <c r="K24" s="168" t="str">
        <f>IF(AND($G24="Schüler",$C24&lt;&gt;""),"x","")</f>
        <v/>
      </c>
      <c r="L24" s="137"/>
      <c r="M24" s="415">
        <v>93</v>
      </c>
      <c r="N24" s="415">
        <v>93</v>
      </c>
      <c r="O24" s="159" t="str">
        <f>IF(AND($G24="Jugend",$C24&lt;&gt;""),"x","")</f>
        <v>x</v>
      </c>
      <c r="P24" s="397">
        <f>SUM(H24+J24+M24+N24)</f>
        <v>369</v>
      </c>
      <c r="Q24" s="28"/>
      <c r="R24" s="107"/>
      <c r="S24" s="399">
        <f>IF(I24="X",H24,0)+IF(K24="X",J24,0)+IF(O24="x",N24,0)</f>
        <v>93</v>
      </c>
      <c r="T24" s="24"/>
      <c r="U24" s="25"/>
    </row>
    <row r="25" spans="2:21" ht="12.95" customHeight="1" x14ac:dyDescent="0.25">
      <c r="B25" s="390"/>
      <c r="C25" s="417"/>
      <c r="D25" s="417"/>
      <c r="E25" s="418"/>
      <c r="F25" s="418"/>
      <c r="G25" s="418"/>
      <c r="H25" s="414"/>
      <c r="I25" s="249"/>
      <c r="J25" s="416"/>
      <c r="K25" s="169"/>
      <c r="L25" s="137"/>
      <c r="M25" s="416"/>
      <c r="N25" s="416"/>
      <c r="O25" s="123"/>
      <c r="P25" s="398"/>
      <c r="Q25" s="28"/>
      <c r="R25" s="107"/>
      <c r="S25" s="400"/>
      <c r="T25" s="24"/>
      <c r="U25" s="25"/>
    </row>
    <row r="26" spans="2:21" s="97" customFormat="1" ht="9" customHeight="1" x14ac:dyDescent="0.65">
      <c r="B26" s="103"/>
      <c r="C26" s="239"/>
      <c r="D26" s="239"/>
      <c r="E26" s="240"/>
      <c r="F26" s="240"/>
      <c r="G26" s="240"/>
      <c r="H26" s="133"/>
      <c r="I26" s="240"/>
      <c r="J26" s="129"/>
      <c r="K26" s="165"/>
      <c r="L26" s="137"/>
      <c r="M26" s="129"/>
      <c r="N26" s="129"/>
      <c r="O26" s="136"/>
      <c r="P26" s="104"/>
      <c r="Q26" s="104"/>
      <c r="R26" s="108"/>
      <c r="S26" s="109"/>
      <c r="T26" s="105"/>
      <c r="U26" s="106"/>
    </row>
    <row r="27" spans="2:21" ht="12.95" customHeight="1" x14ac:dyDescent="0.25">
      <c r="B27" s="390" t="s">
        <v>19</v>
      </c>
      <c r="C27" s="417" t="s">
        <v>148</v>
      </c>
      <c r="D27" s="417" t="s">
        <v>149</v>
      </c>
      <c r="E27" s="418">
        <v>2004</v>
      </c>
      <c r="F27" s="418" t="s">
        <v>10</v>
      </c>
      <c r="G27" s="418" t="s">
        <v>11</v>
      </c>
      <c r="H27" s="413">
        <v>74</v>
      </c>
      <c r="I27" s="150"/>
      <c r="J27" s="415">
        <v>65</v>
      </c>
      <c r="K27" s="168" t="str">
        <f>IF(AND($G27="Schüler",$C27&lt;&gt;""),"x","")</f>
        <v/>
      </c>
      <c r="L27" s="137"/>
      <c r="M27" s="415">
        <v>69</v>
      </c>
      <c r="N27" s="415">
        <v>82</v>
      </c>
      <c r="O27" s="159" t="str">
        <f>IF(AND($G27="Jugend",$C27&lt;&gt;""),"x","")</f>
        <v>x</v>
      </c>
      <c r="P27" s="397">
        <f>SUM(H27+J27+M27+N27)</f>
        <v>290</v>
      </c>
      <c r="Q27" s="28"/>
      <c r="R27" s="107"/>
      <c r="S27" s="399">
        <f>IF(I27="X",H27,0)+IF(K27="X",J27,0)+IF(O27="x",N27,0)</f>
        <v>82</v>
      </c>
      <c r="T27" s="24"/>
      <c r="U27" s="25"/>
    </row>
    <row r="28" spans="2:21" ht="12.95" customHeight="1" x14ac:dyDescent="0.25">
      <c r="B28" s="390"/>
      <c r="C28" s="417"/>
      <c r="D28" s="417"/>
      <c r="E28" s="418"/>
      <c r="F28" s="418"/>
      <c r="G28" s="418"/>
      <c r="H28" s="414"/>
      <c r="I28" s="249"/>
      <c r="J28" s="416"/>
      <c r="K28" s="169"/>
      <c r="L28" s="137"/>
      <c r="M28" s="416"/>
      <c r="N28" s="416"/>
      <c r="O28" s="123"/>
      <c r="P28" s="398"/>
      <c r="Q28" s="28"/>
      <c r="R28" s="107"/>
      <c r="S28" s="400"/>
      <c r="T28" s="24"/>
      <c r="U28" s="25"/>
    </row>
    <row r="29" spans="2:21" s="97" customFormat="1" ht="9" customHeight="1" x14ac:dyDescent="0.65">
      <c r="B29" s="103"/>
      <c r="C29" s="239"/>
      <c r="D29" s="239"/>
      <c r="E29" s="240"/>
      <c r="F29" s="240"/>
      <c r="G29" s="240"/>
      <c r="H29" s="133"/>
      <c r="I29" s="240"/>
      <c r="J29" s="129"/>
      <c r="K29" s="165"/>
      <c r="L29" s="137"/>
      <c r="M29" s="129"/>
      <c r="N29" s="129"/>
      <c r="O29" s="132"/>
      <c r="P29" s="104"/>
      <c r="Q29" s="104"/>
      <c r="R29" s="108"/>
      <c r="S29" s="109"/>
      <c r="T29" s="105"/>
      <c r="U29" s="106"/>
    </row>
    <row r="30" spans="2:21" ht="12.95" customHeight="1" x14ac:dyDescent="0.25">
      <c r="B30" s="390" t="s">
        <v>20</v>
      </c>
      <c r="C30" s="417" t="s">
        <v>150</v>
      </c>
      <c r="D30" s="417" t="s">
        <v>151</v>
      </c>
      <c r="E30" s="418">
        <v>2005</v>
      </c>
      <c r="F30" s="418" t="s">
        <v>15</v>
      </c>
      <c r="G30" s="418" t="s">
        <v>29</v>
      </c>
      <c r="H30" s="413">
        <v>78</v>
      </c>
      <c r="I30" s="150"/>
      <c r="J30" s="415">
        <v>80</v>
      </c>
      <c r="K30" s="168" t="str">
        <f>IF(AND($G30="Schüler",$C30&lt;&gt;""),"x","")</f>
        <v>x</v>
      </c>
      <c r="L30" s="137"/>
      <c r="M30" s="415"/>
      <c r="N30" s="415"/>
      <c r="O30" s="159" t="str">
        <f>IF(AND($G30="Jugend",$C30&lt;&gt;""),"x","")</f>
        <v/>
      </c>
      <c r="P30" s="397">
        <f>SUM(H30+J30+M30+N30)</f>
        <v>158</v>
      </c>
      <c r="Q30" s="28"/>
      <c r="R30" s="107"/>
      <c r="S30" s="399">
        <f>IF(I30="X",H30,0)+IF(K30="X",J30,0)+IF(O30="x",N30,0)</f>
        <v>80</v>
      </c>
      <c r="T30" s="24"/>
      <c r="U30" s="25"/>
    </row>
    <row r="31" spans="2:21" ht="12.95" customHeight="1" x14ac:dyDescent="0.25">
      <c r="B31" s="390"/>
      <c r="C31" s="417"/>
      <c r="D31" s="417"/>
      <c r="E31" s="418"/>
      <c r="F31" s="418"/>
      <c r="G31" s="418"/>
      <c r="H31" s="414"/>
      <c r="I31" s="249"/>
      <c r="J31" s="416"/>
      <c r="K31" s="169"/>
      <c r="L31" s="137"/>
      <c r="M31" s="416"/>
      <c r="N31" s="416"/>
      <c r="O31" s="123"/>
      <c r="P31" s="398"/>
      <c r="Q31" s="28"/>
      <c r="R31" s="107"/>
      <c r="S31" s="400"/>
      <c r="T31" s="24"/>
      <c r="U31" s="25"/>
    </row>
    <row r="32" spans="2:21" s="97" customFormat="1" ht="9" customHeight="1" x14ac:dyDescent="0.65">
      <c r="B32" s="103"/>
      <c r="C32" s="239"/>
      <c r="D32" s="239"/>
      <c r="E32" s="240"/>
      <c r="F32" s="240"/>
      <c r="G32" s="240"/>
      <c r="H32" s="133"/>
      <c r="I32" s="240"/>
      <c r="J32" s="129"/>
      <c r="K32" s="165"/>
      <c r="L32" s="137"/>
      <c r="M32" s="129"/>
      <c r="N32" s="129"/>
      <c r="O32" s="132"/>
      <c r="P32" s="104"/>
      <c r="Q32" s="104"/>
      <c r="R32" s="108"/>
      <c r="S32" s="109"/>
      <c r="T32" s="105"/>
      <c r="U32" s="106"/>
    </row>
    <row r="33" spans="2:23" ht="12.95" customHeight="1" x14ac:dyDescent="0.25">
      <c r="B33" s="390" t="s">
        <v>21</v>
      </c>
      <c r="C33" s="417" t="s">
        <v>152</v>
      </c>
      <c r="D33" s="417" t="s">
        <v>153</v>
      </c>
      <c r="E33" s="418">
        <v>2005</v>
      </c>
      <c r="F33" s="418" t="s">
        <v>15</v>
      </c>
      <c r="G33" s="418" t="s">
        <v>29</v>
      </c>
      <c r="H33" s="413">
        <v>79</v>
      </c>
      <c r="I33" s="150"/>
      <c r="J33" s="415">
        <v>69</v>
      </c>
      <c r="K33" s="168" t="str">
        <f>IF(AND($G33="Schüler",$C33&lt;&gt;""),"x","")</f>
        <v>x</v>
      </c>
      <c r="L33" s="137"/>
      <c r="M33" s="415"/>
      <c r="N33" s="415"/>
      <c r="O33" s="159" t="str">
        <f>IF(AND($G33="Jugend",$C33&lt;&gt;""),"x","")</f>
        <v/>
      </c>
      <c r="P33" s="397">
        <f>SUM(H33+J33+M33+N33)</f>
        <v>148</v>
      </c>
      <c r="Q33" s="28"/>
      <c r="R33" s="107"/>
      <c r="S33" s="399">
        <f>IF(I33="X",H33,0)+IF(K33="X",J33,0)+IF(O33="x",N33,0)</f>
        <v>69</v>
      </c>
      <c r="T33" s="24"/>
      <c r="U33" s="25"/>
    </row>
    <row r="34" spans="2:23" ht="12.95" customHeight="1" thickBot="1" x14ac:dyDescent="0.3">
      <c r="B34" s="390"/>
      <c r="C34" s="417"/>
      <c r="D34" s="417"/>
      <c r="E34" s="418"/>
      <c r="F34" s="418"/>
      <c r="G34" s="418"/>
      <c r="H34" s="419"/>
      <c r="I34" s="250"/>
      <c r="J34" s="420"/>
      <c r="K34" s="188"/>
      <c r="L34" s="189"/>
      <c r="M34" s="420"/>
      <c r="N34" s="420"/>
      <c r="O34" s="190"/>
      <c r="P34" s="398"/>
      <c r="Q34" s="28"/>
      <c r="R34" s="107"/>
      <c r="S34" s="400"/>
      <c r="T34" s="24"/>
      <c r="U34" s="25"/>
    </row>
    <row r="35" spans="2:23" ht="9" customHeight="1" thickBot="1" x14ac:dyDescent="0.55000000000000004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8"/>
      <c r="P35" s="8"/>
      <c r="Q35" s="8"/>
      <c r="R35" s="23"/>
      <c r="S35" s="34"/>
      <c r="T35" s="24"/>
      <c r="U35" s="25"/>
    </row>
    <row r="36" spans="2:23" ht="9" customHeight="1" x14ac:dyDescent="0.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403" t="s">
        <v>22</v>
      </c>
      <c r="C37" s="24"/>
      <c r="D37" s="38"/>
      <c r="E37" s="119" t="s">
        <v>23</v>
      </c>
      <c r="F37" s="152">
        <f>COUNTIF($F$6:$F$34,"LG")</f>
        <v>8</v>
      </c>
      <c r="G37" s="39" t="s">
        <v>41</v>
      </c>
      <c r="H37" s="21"/>
      <c r="I37" s="27"/>
      <c r="J37" s="21" t="s">
        <v>38</v>
      </c>
      <c r="K37" s="27"/>
      <c r="L37" s="21"/>
      <c r="M37" s="404">
        <f>F37*10</f>
        <v>80</v>
      </c>
      <c r="N37" s="40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403"/>
      <c r="C38" s="24"/>
      <c r="D38" s="38"/>
      <c r="E38" s="119" t="s">
        <v>24</v>
      </c>
      <c r="F38" s="152">
        <f>COUNTIF($F$6:$F$34,"LP")</f>
        <v>2</v>
      </c>
      <c r="G38" s="39" t="s">
        <v>42</v>
      </c>
      <c r="H38" s="21"/>
      <c r="I38" s="27"/>
      <c r="J38" s="21" t="s">
        <v>38</v>
      </c>
      <c r="K38" s="27"/>
      <c r="L38" s="21"/>
      <c r="M38" s="404">
        <f>F38*20</f>
        <v>40</v>
      </c>
      <c r="N38" s="40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81"/>
      <c r="C39" s="24"/>
      <c r="D39" s="38"/>
      <c r="E39" s="236" t="s">
        <v>94</v>
      </c>
      <c r="F39" s="152">
        <f>COUNTIF($G$6:$G$34,"Schüler")</f>
        <v>5</v>
      </c>
      <c r="G39" s="237" t="s">
        <v>95</v>
      </c>
      <c r="H39" s="21"/>
      <c r="I39" s="27"/>
      <c r="J39" s="21" t="s">
        <v>38</v>
      </c>
      <c r="K39" s="27"/>
      <c r="L39" s="21"/>
      <c r="M39" s="412">
        <f>F39*5</f>
        <v>25</v>
      </c>
      <c r="N39" s="412"/>
      <c r="O39" s="27"/>
      <c r="P39" s="142"/>
      <c r="Q39" s="142"/>
      <c r="R39" s="142"/>
      <c r="S39" s="142"/>
      <c r="T39" s="238"/>
      <c r="U39" s="42"/>
      <c r="W39"/>
    </row>
    <row r="40" spans="2:23" ht="23.25" customHeight="1" thickBot="1" x14ac:dyDescent="0.55000000000000004">
      <c r="B40" s="43"/>
      <c r="C40" s="229" t="str">
        <f>IF(COUNTBLANK(H6:H34)-20-(10-F37-F38)&gt;=0,"Es sind derzeit mehr Boni (Spalte F - 'LG' od. 'LP') als erste Serien (Spalte H) eingetragen!","")</f>
        <v/>
      </c>
      <c r="D40" s="21"/>
      <c r="E40" s="21"/>
      <c r="F40" s="218"/>
      <c r="G40" s="21"/>
      <c r="H40" s="21"/>
      <c r="I40" s="27"/>
      <c r="J40" s="21"/>
      <c r="K40" s="27"/>
      <c r="L40" s="21"/>
      <c r="M40" s="405">
        <f>SUM(M37:N39)</f>
        <v>145</v>
      </c>
      <c r="N40" s="405"/>
      <c r="O40" s="27"/>
      <c r="P40" s="44" t="s">
        <v>25</v>
      </c>
      <c r="Q40" s="406" t="s">
        <v>39</v>
      </c>
      <c r="R40" s="406"/>
      <c r="S40" s="45">
        <f>SUM(S6:S34)</f>
        <v>816</v>
      </c>
      <c r="T40" s="46"/>
      <c r="U40" s="47" t="s">
        <v>26</v>
      </c>
    </row>
    <row r="41" spans="2:23" ht="10.5" customHeight="1" thickTop="1" thickBot="1" x14ac:dyDescent="0.55000000000000004">
      <c r="B41" s="48"/>
      <c r="C41" s="140"/>
      <c r="D41" s="140"/>
      <c r="E41" s="140"/>
      <c r="F41" s="140"/>
      <c r="G41" s="140"/>
      <c r="H41" s="140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55000000000000004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7" t="s">
        <v>27</v>
      </c>
      <c r="F43" s="407"/>
      <c r="G43" s="407"/>
      <c r="H43" s="407"/>
      <c r="I43" s="407"/>
      <c r="J43" s="407"/>
      <c r="K43" s="407"/>
      <c r="L43" s="407"/>
      <c r="M43" s="408">
        <f>SUM(M40+S40)</f>
        <v>961</v>
      </c>
      <c r="N43" s="409"/>
      <c r="O43" s="409"/>
      <c r="P43" s="409"/>
      <c r="Q43" s="409"/>
      <c r="R43" s="409"/>
      <c r="S43" s="409"/>
      <c r="T43" s="8"/>
      <c r="U43" s="8"/>
    </row>
    <row r="44" spans="2:23" ht="12.75" customHeight="1" thickBot="1" x14ac:dyDescent="0.3">
      <c r="B44" s="11"/>
      <c r="C44" s="11"/>
      <c r="D44" s="11"/>
      <c r="E44" s="407"/>
      <c r="F44" s="407"/>
      <c r="G44" s="407"/>
      <c r="H44" s="407"/>
      <c r="I44" s="407"/>
      <c r="J44" s="407"/>
      <c r="K44" s="407"/>
      <c r="L44" s="407"/>
      <c r="M44" s="409"/>
      <c r="N44" s="409"/>
      <c r="O44" s="409"/>
      <c r="P44" s="409"/>
      <c r="Q44" s="409"/>
      <c r="R44" s="409"/>
      <c r="S44" s="409"/>
      <c r="T44" s="8"/>
      <c r="U44" s="8"/>
    </row>
    <row r="45" spans="2:23" ht="12.75" customHeight="1" thickBot="1" x14ac:dyDescent="0.3">
      <c r="B45" s="11"/>
      <c r="C45" s="11"/>
      <c r="D45" s="11"/>
      <c r="E45" s="407"/>
      <c r="F45" s="407"/>
      <c r="G45" s="407"/>
      <c r="H45" s="407"/>
      <c r="I45" s="407"/>
      <c r="J45" s="407"/>
      <c r="K45" s="407"/>
      <c r="L45" s="407"/>
      <c r="M45" s="409"/>
      <c r="N45" s="409"/>
      <c r="O45" s="409"/>
      <c r="P45" s="409"/>
      <c r="Q45" s="409"/>
      <c r="R45" s="409"/>
      <c r="S45" s="409"/>
      <c r="T45" s="8"/>
      <c r="U45" s="8"/>
    </row>
    <row r="46" spans="2:23" ht="6" customHeight="1" x14ac:dyDescent="0.25"/>
    <row r="47" spans="2:23" x14ac:dyDescent="0.2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mergeCells count="132">
    <mergeCell ref="E43:L45"/>
    <mergeCell ref="M43:S45"/>
    <mergeCell ref="B37:B38"/>
    <mergeCell ref="M37:N37"/>
    <mergeCell ref="M38:N38"/>
    <mergeCell ref="M39:N39"/>
    <mergeCell ref="M40:N40"/>
    <mergeCell ref="Q40:R40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</mergeCells>
  <dataValidations count="2">
    <dataValidation type="list" allowBlank="1" showInputMessage="1" showErrorMessage="1" error="Nur Eingabe 'LG' oder 'LP' möglich!" sqref="F6:F7 F9:F10 F12:F13 F15:F16 F18:F19 F21:F22 F24:F25 F27:F28 F30:F31 F33:F34">
      <formula1>"LG, LP"</formula1>
    </dataValidation>
    <dataValidation type="list" allowBlank="1" showInputMessage="1" showErrorMessage="1" error="Nur Eingabe 'Jugend' oder Schüler' möglich!" sqref="G6:G7 G9:G10 G12:G13 G15:G16 G18:G19 G21:G22 G33:G34 G24:G25 G30:G31 G27:G28">
      <formula1>"Jugend, Schüler"</formula1>
    </dataValidation>
  </dataValidations>
  <pageMargins left="0.25" right="0.25" top="0.75" bottom="0.54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opLeftCell="A6" zoomScale="90" zoomScaleNormal="90" workbookViewId="0">
      <selection activeCell="W4" sqref="W4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99"/>
  </cols>
  <sheetData>
    <row r="1" spans="1:22" ht="3.75" customHeight="1" thickBot="1" x14ac:dyDescent="0.7"/>
    <row r="2" spans="1:22" s="100" customFormat="1" ht="39.75" customHeight="1" thickBot="1" x14ac:dyDescent="0.7">
      <c r="A2" s="7"/>
      <c r="B2" s="382" t="s">
        <v>102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4"/>
      <c r="V2" s="6"/>
    </row>
    <row r="3" spans="1:22" ht="22.5" customHeight="1" x14ac:dyDescent="0.65">
      <c r="B3" s="8"/>
      <c r="C3" s="8"/>
      <c r="D3" s="8"/>
      <c r="E3" s="8"/>
      <c r="F3" s="8"/>
      <c r="G3" s="8"/>
      <c r="H3" s="8"/>
      <c r="I3" s="8"/>
      <c r="J3" s="8"/>
      <c r="K3" s="118"/>
      <c r="L3" s="8"/>
      <c r="M3" s="8"/>
      <c r="N3" s="8"/>
      <c r="O3" s="118"/>
      <c r="P3" s="8"/>
      <c r="Q3" s="8"/>
      <c r="R3" s="8"/>
      <c r="S3" s="8"/>
      <c r="T3" s="8"/>
      <c r="U3" s="8"/>
      <c r="V3" s="6"/>
    </row>
    <row r="4" spans="1:22" s="101" customFormat="1" ht="32.25" customHeight="1" thickBot="1" x14ac:dyDescent="0.7">
      <c r="A4" s="6"/>
      <c r="B4" s="9" t="s">
        <v>1</v>
      </c>
      <c r="C4" s="385" t="str">
        <f ca="1">"SK "&amp;MID(CELL("Dateiname",$A$2),FIND("]",CELL("Dateiname",$A$2))+1,31)</f>
        <v>SK Teutoburger Wald</v>
      </c>
      <c r="D4" s="386"/>
      <c r="E4" s="386"/>
      <c r="F4" s="387"/>
      <c r="G4" s="10"/>
      <c r="H4" s="388" t="s">
        <v>2</v>
      </c>
      <c r="I4" s="388"/>
      <c r="J4" s="388"/>
      <c r="K4" s="388"/>
      <c r="L4" s="388"/>
      <c r="M4" s="388"/>
      <c r="N4" s="388"/>
      <c r="O4" s="388"/>
      <c r="P4" s="389"/>
      <c r="Q4" s="389"/>
      <c r="R4" s="389"/>
      <c r="S4" s="389"/>
      <c r="T4" s="389"/>
      <c r="U4" s="389"/>
      <c r="V4" s="6"/>
    </row>
    <row r="5" spans="1:22" ht="35.25" customHeight="1" x14ac:dyDescent="0.6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342" t="s">
        <v>6</v>
      </c>
      <c r="H5" s="16" t="s">
        <v>76</v>
      </c>
      <c r="I5" s="114"/>
      <c r="J5" s="16" t="s">
        <v>77</v>
      </c>
      <c r="K5" s="167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4" t="s">
        <v>40</v>
      </c>
      <c r="T5" s="19"/>
      <c r="U5" s="20"/>
    </row>
    <row r="6" spans="1:22" ht="12.95" customHeight="1" x14ac:dyDescent="0.25">
      <c r="B6" s="390" t="s">
        <v>9</v>
      </c>
      <c r="C6" s="391" t="s">
        <v>160</v>
      </c>
      <c r="D6" s="391" t="s">
        <v>161</v>
      </c>
      <c r="E6" s="421">
        <v>2005</v>
      </c>
      <c r="F6" s="421" t="s">
        <v>15</v>
      </c>
      <c r="G6" s="424" t="s">
        <v>29</v>
      </c>
      <c r="H6" s="426">
        <v>85</v>
      </c>
      <c r="I6" s="149"/>
      <c r="J6" s="421">
        <v>77</v>
      </c>
      <c r="K6" s="168" t="str">
        <f>IF(AND($G6="Schüler",$C6&lt;&gt;""),"x","")</f>
        <v>x</v>
      </c>
      <c r="L6" s="129"/>
      <c r="M6" s="421"/>
      <c r="N6" s="421"/>
      <c r="O6" s="159" t="str">
        <f>IF(AND($G6="Jugend",$C6&lt;&gt;""),"x","")</f>
        <v/>
      </c>
      <c r="P6" s="422">
        <f>SUM(H6+J6+M6+N6)</f>
        <v>162</v>
      </c>
      <c r="Q6" s="28"/>
      <c r="R6" s="107"/>
      <c r="S6" s="399">
        <f>IF(I6="X",H6,0)+IF(K6="X",J6,0)+IF(O6="x",N6,0)</f>
        <v>77</v>
      </c>
      <c r="T6" s="24"/>
      <c r="U6" s="25"/>
    </row>
    <row r="7" spans="1:22" ht="12.95" customHeight="1" x14ac:dyDescent="0.25">
      <c r="B7" s="390"/>
      <c r="C7" s="391"/>
      <c r="D7" s="391"/>
      <c r="E7" s="416"/>
      <c r="F7" s="416"/>
      <c r="G7" s="425"/>
      <c r="H7" s="427"/>
      <c r="I7" s="317"/>
      <c r="J7" s="416"/>
      <c r="K7" s="163"/>
      <c r="L7" s="129"/>
      <c r="M7" s="416"/>
      <c r="N7" s="416"/>
      <c r="O7" s="123"/>
      <c r="P7" s="423"/>
      <c r="Q7" s="28"/>
      <c r="R7" s="107"/>
      <c r="S7" s="400"/>
      <c r="T7" s="24"/>
      <c r="U7" s="25"/>
    </row>
    <row r="8" spans="1:22" s="97" customFormat="1" ht="9" customHeight="1" x14ac:dyDescent="0.65">
      <c r="B8" s="103"/>
      <c r="C8" s="318"/>
      <c r="D8" s="318"/>
      <c r="E8" s="319"/>
      <c r="F8" s="319"/>
      <c r="G8" s="341"/>
      <c r="H8" s="321"/>
      <c r="I8" s="320"/>
      <c r="J8" s="321"/>
      <c r="K8" s="171"/>
      <c r="L8" s="129"/>
      <c r="M8" s="102"/>
      <c r="N8" s="102"/>
      <c r="O8" s="124"/>
      <c r="P8" s="104"/>
      <c r="Q8" s="104"/>
      <c r="R8" s="108"/>
      <c r="S8" s="109"/>
      <c r="T8" s="105"/>
      <c r="U8" s="106"/>
    </row>
    <row r="9" spans="1:22" ht="12.95" customHeight="1" x14ac:dyDescent="0.25">
      <c r="B9" s="390" t="s">
        <v>12</v>
      </c>
      <c r="C9" s="391" t="s">
        <v>162</v>
      </c>
      <c r="D9" s="391" t="s">
        <v>163</v>
      </c>
      <c r="E9" s="421">
        <v>2004</v>
      </c>
      <c r="F9" s="421" t="s">
        <v>15</v>
      </c>
      <c r="G9" s="424" t="s">
        <v>11</v>
      </c>
      <c r="H9" s="426">
        <v>83</v>
      </c>
      <c r="I9" s="149"/>
      <c r="J9" s="421">
        <v>78</v>
      </c>
      <c r="K9" s="168" t="str">
        <f>IF(AND($G9="Schüler",$C9&lt;&gt;""),"x","")</f>
        <v/>
      </c>
      <c r="L9" s="129"/>
      <c r="M9" s="421">
        <v>92</v>
      </c>
      <c r="N9" s="421">
        <v>85</v>
      </c>
      <c r="O9" s="159" t="str">
        <f>IF(AND($G9="Jugend",$C9&lt;&gt;""),"x","")</f>
        <v>x</v>
      </c>
      <c r="P9" s="397">
        <f>SUM(H9+J9+M9+N9)</f>
        <v>338</v>
      </c>
      <c r="Q9" s="28"/>
      <c r="R9" s="107"/>
      <c r="S9" s="399">
        <f>IF(I9="X",H9,0)+IF(K9="X",J9,0)+IF(O9="x",N9,0)</f>
        <v>85</v>
      </c>
      <c r="T9" s="24"/>
      <c r="U9" s="25"/>
    </row>
    <row r="10" spans="1:22" ht="12.95" customHeight="1" x14ac:dyDescent="0.25">
      <c r="B10" s="390"/>
      <c r="C10" s="391"/>
      <c r="D10" s="391"/>
      <c r="E10" s="416"/>
      <c r="F10" s="416"/>
      <c r="G10" s="425"/>
      <c r="H10" s="427"/>
      <c r="I10" s="317"/>
      <c r="J10" s="416"/>
      <c r="K10" s="164"/>
      <c r="L10" s="129"/>
      <c r="M10" s="416"/>
      <c r="N10" s="416"/>
      <c r="O10" s="123"/>
      <c r="P10" s="398"/>
      <c r="Q10" s="28"/>
      <c r="R10" s="107"/>
      <c r="S10" s="400"/>
      <c r="T10" s="24"/>
      <c r="U10" s="25"/>
    </row>
    <row r="11" spans="1:22" s="97" customFormat="1" ht="9" customHeight="1" x14ac:dyDescent="0.65">
      <c r="B11" s="103"/>
      <c r="C11" s="318"/>
      <c r="D11" s="318"/>
      <c r="E11" s="319"/>
      <c r="F11" s="319"/>
      <c r="G11" s="341"/>
      <c r="H11" s="321"/>
      <c r="I11" s="320"/>
      <c r="J11" s="321"/>
      <c r="K11" s="171"/>
      <c r="L11" s="129"/>
      <c r="M11" s="321"/>
      <c r="N11" s="321"/>
      <c r="O11" s="124"/>
      <c r="P11" s="104"/>
      <c r="Q11" s="104"/>
      <c r="R11" s="108"/>
      <c r="S11" s="109"/>
      <c r="T11" s="105"/>
      <c r="U11" s="106"/>
    </row>
    <row r="12" spans="1:22" ht="12.95" customHeight="1" x14ac:dyDescent="0.25">
      <c r="B12" s="390" t="s">
        <v>13</v>
      </c>
      <c r="C12" s="391" t="s">
        <v>164</v>
      </c>
      <c r="D12" s="391" t="s">
        <v>165</v>
      </c>
      <c r="E12" s="421">
        <v>2004</v>
      </c>
      <c r="F12" s="421" t="s">
        <v>10</v>
      </c>
      <c r="G12" s="424" t="s">
        <v>11</v>
      </c>
      <c r="H12" s="426">
        <v>71</v>
      </c>
      <c r="I12" s="149"/>
      <c r="J12" s="421">
        <v>78</v>
      </c>
      <c r="K12" s="168" t="str">
        <f>IF(AND($G12="Schüler",$C12&lt;&gt;""),"x","")</f>
        <v/>
      </c>
      <c r="L12" s="129"/>
      <c r="M12" s="421">
        <v>80</v>
      </c>
      <c r="N12" s="421">
        <v>78</v>
      </c>
      <c r="O12" s="159" t="str">
        <f>IF(AND($G12="Jugend",$C12&lt;&gt;""),"x","")</f>
        <v>x</v>
      </c>
      <c r="P12" s="397">
        <f>SUM(H12+J12+M12+N12)</f>
        <v>307</v>
      </c>
      <c r="Q12" s="28"/>
      <c r="R12" s="107"/>
      <c r="S12" s="399">
        <f>IF(I12="X",H12,0)+IF(K12="X",J12,0)+IF(O12="x",N12,0)</f>
        <v>78</v>
      </c>
      <c r="T12" s="24"/>
      <c r="U12" s="25"/>
    </row>
    <row r="13" spans="1:22" ht="12.95" customHeight="1" x14ac:dyDescent="0.25">
      <c r="B13" s="390"/>
      <c r="C13" s="391"/>
      <c r="D13" s="391"/>
      <c r="E13" s="416"/>
      <c r="F13" s="416"/>
      <c r="G13" s="425"/>
      <c r="H13" s="427"/>
      <c r="I13" s="317"/>
      <c r="J13" s="416"/>
      <c r="K13" s="163"/>
      <c r="L13" s="129"/>
      <c r="M13" s="416"/>
      <c r="N13" s="416"/>
      <c r="O13" s="123"/>
      <c r="P13" s="398"/>
      <c r="Q13" s="28"/>
      <c r="R13" s="107"/>
      <c r="S13" s="400"/>
      <c r="T13" s="24"/>
      <c r="U13" s="25"/>
    </row>
    <row r="14" spans="1:22" s="97" customFormat="1" ht="9" customHeight="1" x14ac:dyDescent="0.65">
      <c r="B14" s="103"/>
      <c r="C14" s="318"/>
      <c r="D14" s="318"/>
      <c r="E14" s="319"/>
      <c r="F14" s="319"/>
      <c r="G14" s="341"/>
      <c r="H14" s="321"/>
      <c r="I14" s="320"/>
      <c r="J14" s="321"/>
      <c r="K14" s="171"/>
      <c r="L14" s="129"/>
      <c r="M14" s="321"/>
      <c r="N14" s="321"/>
      <c r="O14" s="124"/>
      <c r="P14" s="104"/>
      <c r="Q14" s="104"/>
      <c r="R14" s="108"/>
      <c r="S14" s="109"/>
      <c r="T14" s="105"/>
      <c r="U14" s="106"/>
    </row>
    <row r="15" spans="1:22" ht="12.95" customHeight="1" x14ac:dyDescent="0.25">
      <c r="B15" s="390" t="s">
        <v>14</v>
      </c>
      <c r="C15" s="391" t="s">
        <v>166</v>
      </c>
      <c r="D15" s="391" t="s">
        <v>167</v>
      </c>
      <c r="E15" s="421">
        <v>2003</v>
      </c>
      <c r="F15" s="421" t="s">
        <v>10</v>
      </c>
      <c r="G15" s="424" t="s">
        <v>11</v>
      </c>
      <c r="H15" s="426">
        <v>88</v>
      </c>
      <c r="I15" s="149"/>
      <c r="J15" s="421">
        <v>88</v>
      </c>
      <c r="K15" s="168" t="str">
        <f>IF(AND($G15="Schüler",$C15&lt;&gt;""),"x","")</f>
        <v/>
      </c>
      <c r="L15" s="129"/>
      <c r="M15" s="421">
        <v>70</v>
      </c>
      <c r="N15" s="421">
        <v>77</v>
      </c>
      <c r="O15" s="159" t="str">
        <f>IF(AND($G15="Jugend",$C15&lt;&gt;""),"x","")</f>
        <v>x</v>
      </c>
      <c r="P15" s="397">
        <f>SUM(H15+J15+M15+N15)</f>
        <v>323</v>
      </c>
      <c r="Q15" s="28"/>
      <c r="R15" s="107"/>
      <c r="S15" s="399">
        <f>IF(I15="X",H15,0)+IF(K15="X",J15,0)+IF(O15="x",N15,0)</f>
        <v>77</v>
      </c>
      <c r="T15" s="24"/>
      <c r="U15" s="25"/>
    </row>
    <row r="16" spans="1:22" ht="12.95" customHeight="1" x14ac:dyDescent="0.25">
      <c r="B16" s="390"/>
      <c r="C16" s="391"/>
      <c r="D16" s="391"/>
      <c r="E16" s="416"/>
      <c r="F16" s="416"/>
      <c r="G16" s="425"/>
      <c r="H16" s="427"/>
      <c r="I16" s="317"/>
      <c r="J16" s="416"/>
      <c r="K16" s="163"/>
      <c r="L16" s="129"/>
      <c r="M16" s="416"/>
      <c r="N16" s="416"/>
      <c r="O16" s="135"/>
      <c r="P16" s="398"/>
      <c r="Q16" s="28"/>
      <c r="R16" s="107"/>
      <c r="S16" s="400"/>
      <c r="T16" s="24"/>
      <c r="U16" s="25"/>
    </row>
    <row r="17" spans="2:21" s="97" customFormat="1" ht="9" customHeight="1" x14ac:dyDescent="0.65">
      <c r="B17" s="103"/>
      <c r="C17" s="318"/>
      <c r="D17" s="318"/>
      <c r="E17" s="319"/>
      <c r="F17" s="319"/>
      <c r="G17" s="341"/>
      <c r="H17" s="321"/>
      <c r="I17" s="320"/>
      <c r="J17" s="321"/>
      <c r="K17" s="171"/>
      <c r="L17" s="129"/>
      <c r="M17" s="102"/>
      <c r="N17" s="102"/>
      <c r="O17" s="124"/>
      <c r="P17" s="104"/>
      <c r="Q17" s="104"/>
      <c r="R17" s="108"/>
      <c r="S17" s="109"/>
      <c r="T17" s="105"/>
      <c r="U17" s="106"/>
    </row>
    <row r="18" spans="2:21" ht="12.95" customHeight="1" x14ac:dyDescent="0.25">
      <c r="B18" s="401" t="s">
        <v>16</v>
      </c>
      <c r="C18" s="391" t="s">
        <v>168</v>
      </c>
      <c r="D18" s="391" t="s">
        <v>169</v>
      </c>
      <c r="E18" s="421">
        <v>2005</v>
      </c>
      <c r="F18" s="421" t="s">
        <v>10</v>
      </c>
      <c r="G18" s="424" t="s">
        <v>29</v>
      </c>
      <c r="H18" s="426">
        <v>78</v>
      </c>
      <c r="I18" s="149"/>
      <c r="J18" s="421">
        <v>79</v>
      </c>
      <c r="K18" s="168" t="str">
        <f>IF(AND($G18="Schüler",$C18&lt;&gt;""),"x","")</f>
        <v>x</v>
      </c>
      <c r="L18" s="129"/>
      <c r="M18" s="421"/>
      <c r="N18" s="421"/>
      <c r="O18" s="159" t="str">
        <f>IF(AND($G18="Jugend",$C18&lt;&gt;""),"x","")</f>
        <v/>
      </c>
      <c r="P18" s="397">
        <f>SUM(H18+J18+M18+N18)</f>
        <v>157</v>
      </c>
      <c r="Q18" s="28"/>
      <c r="R18" s="107"/>
      <c r="S18" s="399">
        <f>IF(I18="X",H18,0)+IF(K18="X",J18,0)+IF(O18="x",N18,0)</f>
        <v>79</v>
      </c>
      <c r="T18" s="24"/>
      <c r="U18" s="25"/>
    </row>
    <row r="19" spans="2:21" ht="12.95" customHeight="1" x14ac:dyDescent="0.25">
      <c r="B19" s="401"/>
      <c r="C19" s="391"/>
      <c r="D19" s="391"/>
      <c r="E19" s="416"/>
      <c r="F19" s="416"/>
      <c r="G19" s="425"/>
      <c r="H19" s="427"/>
      <c r="I19" s="317"/>
      <c r="J19" s="416"/>
      <c r="K19" s="163"/>
      <c r="L19" s="129"/>
      <c r="M19" s="416"/>
      <c r="N19" s="416"/>
      <c r="O19" s="123"/>
      <c r="P19" s="398"/>
      <c r="Q19" s="28"/>
      <c r="R19" s="107"/>
      <c r="S19" s="400"/>
      <c r="T19" s="24"/>
      <c r="U19" s="25"/>
    </row>
    <row r="20" spans="2:21" s="97" customFormat="1" ht="9" customHeight="1" x14ac:dyDescent="0.65">
      <c r="B20" s="103"/>
      <c r="C20" s="318"/>
      <c r="D20" s="318"/>
      <c r="E20" s="319"/>
      <c r="F20" s="319"/>
      <c r="G20" s="341"/>
      <c r="H20" s="321"/>
      <c r="I20" s="320"/>
      <c r="J20" s="321"/>
      <c r="K20" s="171"/>
      <c r="L20" s="129"/>
      <c r="M20" s="102"/>
      <c r="N20" s="102"/>
      <c r="O20" s="124"/>
      <c r="P20" s="104"/>
      <c r="Q20" s="104"/>
      <c r="R20" s="108"/>
      <c r="S20" s="109"/>
      <c r="T20" s="105"/>
      <c r="U20" s="106"/>
    </row>
    <row r="21" spans="2:21" ht="12.95" customHeight="1" x14ac:dyDescent="0.25">
      <c r="B21" s="390" t="s">
        <v>17</v>
      </c>
      <c r="C21" s="391" t="s">
        <v>170</v>
      </c>
      <c r="D21" s="391" t="s">
        <v>171</v>
      </c>
      <c r="E21" s="421">
        <v>2006</v>
      </c>
      <c r="F21" s="421" t="s">
        <v>10</v>
      </c>
      <c r="G21" s="424" t="s">
        <v>29</v>
      </c>
      <c r="H21" s="426">
        <v>74</v>
      </c>
      <c r="I21" s="149"/>
      <c r="J21" s="421">
        <v>54</v>
      </c>
      <c r="K21" s="168" t="str">
        <f>IF(AND($G21="Schüler",$C21&lt;&gt;""),"x","")</f>
        <v>x</v>
      </c>
      <c r="L21" s="129"/>
      <c r="M21" s="421"/>
      <c r="N21" s="421"/>
      <c r="O21" s="159" t="str">
        <f>IF(AND($G21="Jugend",$C21&lt;&gt;""),"x","")</f>
        <v/>
      </c>
      <c r="P21" s="397">
        <f>SUM(H21+J21+M21+N21)</f>
        <v>128</v>
      </c>
      <c r="Q21" s="28"/>
      <c r="R21" s="107"/>
      <c r="S21" s="399">
        <f>IF(I21="X",H21,0)+IF(K21="X",J21,0)+IF(O21="x",N21,0)</f>
        <v>54</v>
      </c>
      <c r="T21" s="24"/>
      <c r="U21" s="25"/>
    </row>
    <row r="22" spans="2:21" ht="12.95" customHeight="1" x14ac:dyDescent="0.25">
      <c r="B22" s="390"/>
      <c r="C22" s="391"/>
      <c r="D22" s="391"/>
      <c r="E22" s="416"/>
      <c r="F22" s="416"/>
      <c r="G22" s="425"/>
      <c r="H22" s="427"/>
      <c r="I22" s="317"/>
      <c r="J22" s="416"/>
      <c r="K22" s="163"/>
      <c r="L22" s="129"/>
      <c r="M22" s="416"/>
      <c r="N22" s="416"/>
      <c r="O22" s="123"/>
      <c r="P22" s="398"/>
      <c r="Q22" s="28"/>
      <c r="R22" s="107"/>
      <c r="S22" s="400"/>
      <c r="T22" s="24"/>
      <c r="U22" s="25"/>
    </row>
    <row r="23" spans="2:21" s="97" customFormat="1" ht="9" customHeight="1" x14ac:dyDescent="0.65">
      <c r="B23" s="103"/>
      <c r="C23" s="318"/>
      <c r="D23" s="318"/>
      <c r="E23" s="319"/>
      <c r="F23" s="319"/>
      <c r="G23" s="341"/>
      <c r="H23" s="322"/>
      <c r="I23" s="319"/>
      <c r="J23" s="322"/>
      <c r="K23" s="165"/>
      <c r="L23" s="137"/>
      <c r="M23" s="129"/>
      <c r="N23" s="129"/>
      <c r="O23" s="132"/>
      <c r="P23" s="104"/>
      <c r="Q23" s="104"/>
      <c r="R23" s="108"/>
      <c r="S23" s="109"/>
      <c r="T23" s="105"/>
      <c r="U23" s="106"/>
    </row>
    <row r="24" spans="2:21" ht="12.95" customHeight="1" x14ac:dyDescent="0.25">
      <c r="B24" s="390" t="s">
        <v>18</v>
      </c>
      <c r="C24" s="391" t="s">
        <v>172</v>
      </c>
      <c r="D24" s="391" t="s">
        <v>173</v>
      </c>
      <c r="E24" s="421">
        <v>2005</v>
      </c>
      <c r="F24" s="421" t="s">
        <v>10</v>
      </c>
      <c r="G24" s="424" t="s">
        <v>29</v>
      </c>
      <c r="H24" s="426">
        <v>69</v>
      </c>
      <c r="I24" s="149"/>
      <c r="J24" s="421">
        <v>77</v>
      </c>
      <c r="K24" s="168" t="str">
        <f>IF(AND($G24="Schüler",$C24&lt;&gt;""),"x","")</f>
        <v>x</v>
      </c>
      <c r="L24" s="129"/>
      <c r="M24" s="421"/>
      <c r="N24" s="421"/>
      <c r="O24" s="159" t="str">
        <f>IF(AND($G24="Jugend",$C24&lt;&gt;""),"x","")</f>
        <v/>
      </c>
      <c r="P24" s="397">
        <f>SUM(H24+J24+M24+N24)</f>
        <v>146</v>
      </c>
      <c r="Q24" s="28"/>
      <c r="R24" s="107"/>
      <c r="S24" s="399">
        <f>IF(I24="X",H24,0)+IF(K24="X",J24,0)+IF(O24="x",N24,0)</f>
        <v>77</v>
      </c>
      <c r="T24" s="24"/>
      <c r="U24" s="25"/>
    </row>
    <row r="25" spans="2:21" ht="12.95" customHeight="1" x14ac:dyDescent="0.25">
      <c r="B25" s="390"/>
      <c r="C25" s="391"/>
      <c r="D25" s="391"/>
      <c r="E25" s="416"/>
      <c r="F25" s="416"/>
      <c r="G25" s="425"/>
      <c r="H25" s="427"/>
      <c r="I25" s="317"/>
      <c r="J25" s="416"/>
      <c r="K25" s="163"/>
      <c r="L25" s="129"/>
      <c r="M25" s="416"/>
      <c r="N25" s="416"/>
      <c r="O25" s="123"/>
      <c r="P25" s="398"/>
      <c r="Q25" s="28"/>
      <c r="R25" s="107"/>
      <c r="S25" s="400"/>
      <c r="T25" s="24"/>
      <c r="U25" s="25"/>
    </row>
    <row r="26" spans="2:21" s="97" customFormat="1" ht="9" customHeight="1" x14ac:dyDescent="0.65">
      <c r="B26" s="103"/>
      <c r="C26" s="318"/>
      <c r="D26" s="318"/>
      <c r="E26" s="319"/>
      <c r="F26" s="319"/>
      <c r="G26" s="341"/>
      <c r="H26" s="322"/>
      <c r="I26" s="319"/>
      <c r="J26" s="322"/>
      <c r="K26" s="165"/>
      <c r="L26" s="129"/>
      <c r="M26" s="129"/>
      <c r="N26" s="129"/>
      <c r="O26" s="132"/>
      <c r="P26" s="104"/>
      <c r="Q26" s="104"/>
      <c r="R26" s="108"/>
      <c r="S26" s="109"/>
      <c r="T26" s="105"/>
      <c r="U26" s="106"/>
    </row>
    <row r="27" spans="2:21" ht="12.95" customHeight="1" x14ac:dyDescent="0.25">
      <c r="B27" s="390" t="s">
        <v>19</v>
      </c>
      <c r="C27" s="391" t="s">
        <v>174</v>
      </c>
      <c r="D27" s="391" t="s">
        <v>175</v>
      </c>
      <c r="E27" s="421">
        <v>2003</v>
      </c>
      <c r="F27" s="421" t="s">
        <v>10</v>
      </c>
      <c r="G27" s="424" t="s">
        <v>11</v>
      </c>
      <c r="H27" s="426">
        <v>66</v>
      </c>
      <c r="I27" s="149"/>
      <c r="J27" s="421">
        <v>86</v>
      </c>
      <c r="K27" s="168" t="str">
        <f>IF(AND($G27="Schüler",$C27&lt;&gt;""),"x","")</f>
        <v/>
      </c>
      <c r="L27" s="129"/>
      <c r="M27" s="421">
        <v>77</v>
      </c>
      <c r="N27" s="421">
        <v>74</v>
      </c>
      <c r="O27" s="159" t="str">
        <f>IF(AND($G27="Jugend",$C27&lt;&gt;""),"x","")</f>
        <v>x</v>
      </c>
      <c r="P27" s="397">
        <f>SUM(H27+J27+M27+N27)</f>
        <v>303</v>
      </c>
      <c r="Q27" s="28"/>
      <c r="R27" s="107"/>
      <c r="S27" s="399">
        <f>IF(I27="X",H27,0)+IF(K27="X",J27,0)+IF(O27="x",N27,0)</f>
        <v>74</v>
      </c>
      <c r="T27" s="24"/>
      <c r="U27" s="25"/>
    </row>
    <row r="28" spans="2:21" ht="12.95" customHeight="1" x14ac:dyDescent="0.25">
      <c r="B28" s="390"/>
      <c r="C28" s="391"/>
      <c r="D28" s="391"/>
      <c r="E28" s="416"/>
      <c r="F28" s="416"/>
      <c r="G28" s="425"/>
      <c r="H28" s="427"/>
      <c r="I28" s="317"/>
      <c r="J28" s="416"/>
      <c r="K28" s="163"/>
      <c r="L28" s="129"/>
      <c r="M28" s="416"/>
      <c r="N28" s="416"/>
      <c r="O28" s="123"/>
      <c r="P28" s="398"/>
      <c r="Q28" s="28"/>
      <c r="R28" s="107"/>
      <c r="S28" s="400"/>
      <c r="T28" s="24"/>
      <c r="U28" s="25"/>
    </row>
    <row r="29" spans="2:21" s="97" customFormat="1" ht="9" customHeight="1" x14ac:dyDescent="0.65">
      <c r="B29" s="103"/>
      <c r="C29" s="318"/>
      <c r="D29" s="318"/>
      <c r="E29" s="319"/>
      <c r="F29" s="319"/>
      <c r="G29" s="341"/>
      <c r="H29" s="322"/>
      <c r="I29" s="319"/>
      <c r="J29" s="322"/>
      <c r="K29" s="165"/>
      <c r="L29" s="129"/>
      <c r="M29" s="322"/>
      <c r="N29" s="322"/>
      <c r="O29" s="132"/>
      <c r="P29" s="104"/>
      <c r="Q29" s="104"/>
      <c r="R29" s="108"/>
      <c r="S29" s="109"/>
      <c r="T29" s="105"/>
      <c r="U29" s="106"/>
    </row>
    <row r="30" spans="2:21" ht="12.95" customHeight="1" x14ac:dyDescent="0.25">
      <c r="B30" s="390" t="s">
        <v>20</v>
      </c>
      <c r="C30" s="391" t="s">
        <v>176</v>
      </c>
      <c r="D30" s="391" t="s">
        <v>177</v>
      </c>
      <c r="E30" s="421">
        <v>2003</v>
      </c>
      <c r="F30" s="421" t="s">
        <v>10</v>
      </c>
      <c r="G30" s="424" t="s">
        <v>11</v>
      </c>
      <c r="H30" s="426">
        <v>83</v>
      </c>
      <c r="I30" s="149"/>
      <c r="J30" s="421">
        <v>83</v>
      </c>
      <c r="K30" s="168" t="str">
        <f>IF(AND($G30="Schüler",$C30&lt;&gt;""),"x","")</f>
        <v/>
      </c>
      <c r="L30" s="129"/>
      <c r="M30" s="421">
        <v>78</v>
      </c>
      <c r="N30" s="421">
        <v>85</v>
      </c>
      <c r="O30" s="159" t="str">
        <f>IF(AND($G30="Jugend",$C30&lt;&gt;""),"x","")</f>
        <v>x</v>
      </c>
      <c r="P30" s="397">
        <f>SUM(H30+J30+M30+N30)</f>
        <v>329</v>
      </c>
      <c r="Q30" s="28"/>
      <c r="R30" s="107"/>
      <c r="S30" s="399">
        <f>IF(I30="X",H30,0)+IF(K30="X",J30,0)+IF(O30="x",N30,0)</f>
        <v>85</v>
      </c>
      <c r="T30" s="24"/>
      <c r="U30" s="25"/>
    </row>
    <row r="31" spans="2:21" ht="12.95" customHeight="1" x14ac:dyDescent="0.25">
      <c r="B31" s="390"/>
      <c r="C31" s="391"/>
      <c r="D31" s="391"/>
      <c r="E31" s="416"/>
      <c r="F31" s="416"/>
      <c r="G31" s="425"/>
      <c r="H31" s="427"/>
      <c r="I31" s="317"/>
      <c r="J31" s="416"/>
      <c r="K31" s="163"/>
      <c r="L31" s="129"/>
      <c r="M31" s="416"/>
      <c r="N31" s="416"/>
      <c r="O31" s="123"/>
      <c r="P31" s="398"/>
      <c r="Q31" s="28"/>
      <c r="R31" s="107"/>
      <c r="S31" s="400"/>
      <c r="T31" s="24"/>
      <c r="U31" s="25"/>
    </row>
    <row r="32" spans="2:21" s="97" customFormat="1" ht="9" customHeight="1" x14ac:dyDescent="0.65">
      <c r="B32" s="103"/>
      <c r="C32" s="318"/>
      <c r="D32" s="318"/>
      <c r="E32" s="319"/>
      <c r="F32" s="319"/>
      <c r="G32" s="341"/>
      <c r="H32" s="322"/>
      <c r="I32" s="319"/>
      <c r="J32" s="322"/>
      <c r="K32" s="165"/>
      <c r="L32" s="129"/>
      <c r="M32" s="322"/>
      <c r="N32" s="322"/>
      <c r="O32" s="132"/>
      <c r="P32" s="104"/>
      <c r="Q32" s="104"/>
      <c r="R32" s="108"/>
      <c r="S32" s="109"/>
      <c r="T32" s="105"/>
      <c r="U32" s="106"/>
    </row>
    <row r="33" spans="2:23" ht="12.95" customHeight="1" x14ac:dyDescent="0.25">
      <c r="B33" s="390" t="s">
        <v>21</v>
      </c>
      <c r="C33" s="391" t="s">
        <v>178</v>
      </c>
      <c r="D33" s="391" t="s">
        <v>179</v>
      </c>
      <c r="E33" s="421">
        <v>2004</v>
      </c>
      <c r="F33" s="421" t="s">
        <v>10</v>
      </c>
      <c r="G33" s="424" t="s">
        <v>11</v>
      </c>
      <c r="H33" s="426">
        <v>84</v>
      </c>
      <c r="I33" s="149"/>
      <c r="J33" s="421">
        <v>77</v>
      </c>
      <c r="K33" s="168" t="str">
        <f>IF(AND($G33="Schüler",$C33&lt;&gt;""),"x","")</f>
        <v/>
      </c>
      <c r="L33" s="129"/>
      <c r="M33" s="421">
        <v>86</v>
      </c>
      <c r="N33" s="421">
        <v>84</v>
      </c>
      <c r="O33" s="159" t="str">
        <f>IF(AND($G33="Jugend",$C33&lt;&gt;""),"x","")</f>
        <v>x</v>
      </c>
      <c r="P33" s="397">
        <f>SUM(H33+J33+M33+N33)</f>
        <v>331</v>
      </c>
      <c r="Q33" s="28"/>
      <c r="R33" s="107"/>
      <c r="S33" s="399">
        <f>IF(I33="X",H33,0)+IF(K33="X",J33,0)+IF(O33="x",N33,0)</f>
        <v>84</v>
      </c>
      <c r="T33" s="24"/>
      <c r="U33" s="25"/>
    </row>
    <row r="34" spans="2:23" ht="12.95" customHeight="1" thickBot="1" x14ac:dyDescent="0.3">
      <c r="B34" s="390"/>
      <c r="C34" s="391"/>
      <c r="D34" s="391"/>
      <c r="E34" s="416"/>
      <c r="F34" s="416"/>
      <c r="G34" s="425"/>
      <c r="H34" s="427"/>
      <c r="I34" s="323"/>
      <c r="J34" s="416"/>
      <c r="K34" s="166"/>
      <c r="L34" s="191"/>
      <c r="M34" s="416"/>
      <c r="N34" s="416"/>
      <c r="O34" s="190"/>
      <c r="P34" s="398"/>
      <c r="Q34" s="28"/>
      <c r="R34" s="107"/>
      <c r="S34" s="400"/>
      <c r="T34" s="24"/>
      <c r="U34" s="25"/>
    </row>
    <row r="35" spans="2:23" ht="9" customHeight="1" thickBot="1" x14ac:dyDescent="0.55000000000000004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8"/>
      <c r="P35" s="8"/>
      <c r="Q35" s="8"/>
      <c r="R35" s="23"/>
      <c r="S35" s="34"/>
      <c r="T35" s="24"/>
      <c r="U35" s="25"/>
    </row>
    <row r="36" spans="2:23" ht="9" customHeight="1" x14ac:dyDescent="0.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403" t="s">
        <v>22</v>
      </c>
      <c r="C37" s="24"/>
      <c r="D37" s="38"/>
      <c r="E37" s="119" t="s">
        <v>23</v>
      </c>
      <c r="F37" s="152">
        <f>COUNTIF($F$6:$F$34,"LG")</f>
        <v>8</v>
      </c>
      <c r="G37" s="39" t="s">
        <v>41</v>
      </c>
      <c r="H37" s="21"/>
      <c r="I37" s="27"/>
      <c r="J37" s="21" t="s">
        <v>38</v>
      </c>
      <c r="K37" s="27"/>
      <c r="L37" s="21"/>
      <c r="M37" s="404">
        <f>F37*10</f>
        <v>80</v>
      </c>
      <c r="N37" s="40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403"/>
      <c r="C38" s="24"/>
      <c r="D38" s="38"/>
      <c r="E38" s="119" t="s">
        <v>24</v>
      </c>
      <c r="F38" s="152">
        <f>COUNTIF($F$6:$F$34,"LP")</f>
        <v>2</v>
      </c>
      <c r="G38" s="39" t="s">
        <v>42</v>
      </c>
      <c r="H38" s="21"/>
      <c r="I38" s="27"/>
      <c r="J38" s="21" t="s">
        <v>38</v>
      </c>
      <c r="K38" s="27"/>
      <c r="L38" s="21"/>
      <c r="M38" s="404">
        <f>F38*20</f>
        <v>40</v>
      </c>
      <c r="N38" s="40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35"/>
      <c r="C39" s="24"/>
      <c r="D39" s="38"/>
      <c r="E39" s="236" t="s">
        <v>94</v>
      </c>
      <c r="F39" s="152">
        <f>COUNTIF($G$6:$G$34,"Schüler")</f>
        <v>4</v>
      </c>
      <c r="G39" s="237" t="s">
        <v>95</v>
      </c>
      <c r="H39" s="21"/>
      <c r="I39" s="27"/>
      <c r="J39" s="21" t="s">
        <v>38</v>
      </c>
      <c r="K39" s="27"/>
      <c r="L39" s="21"/>
      <c r="M39" s="412">
        <f>F39*5</f>
        <v>20</v>
      </c>
      <c r="N39" s="412"/>
      <c r="O39" s="27"/>
      <c r="P39" s="142"/>
      <c r="Q39" s="142"/>
      <c r="R39" s="142"/>
      <c r="S39" s="142"/>
      <c r="T39" s="238"/>
      <c r="U39" s="42"/>
      <c r="W39"/>
    </row>
    <row r="40" spans="2:23" ht="23.25" customHeight="1" thickBot="1" x14ac:dyDescent="0.55000000000000004">
      <c r="B40" s="43"/>
      <c r="C40" s="229" t="str">
        <f>IF(COUNTBLANK(H6:H34)-20-(10-F37-F38)&gt;=0,"Es sind derzeit mehr Boni (Spalte F - 'LG' od. 'LP') als erste Serien (Spalte H) eingetragen!","")</f>
        <v/>
      </c>
      <c r="D40" s="21"/>
      <c r="E40" s="21"/>
      <c r="F40" s="218"/>
      <c r="G40" s="21"/>
      <c r="H40" s="21"/>
      <c r="I40" s="27"/>
      <c r="J40" s="21"/>
      <c r="K40" s="27"/>
      <c r="L40" s="21"/>
      <c r="M40" s="405">
        <f>SUM(M37:N39)</f>
        <v>140</v>
      </c>
      <c r="N40" s="405"/>
      <c r="O40" s="27"/>
      <c r="P40" s="44" t="s">
        <v>25</v>
      </c>
      <c r="Q40" s="406" t="s">
        <v>39</v>
      </c>
      <c r="R40" s="406"/>
      <c r="S40" s="45">
        <f>SUM(S6:S34)</f>
        <v>770</v>
      </c>
      <c r="T40" s="46"/>
      <c r="U40" s="47" t="s">
        <v>26</v>
      </c>
    </row>
    <row r="41" spans="2:23" ht="10.5" customHeight="1" thickTop="1" thickBot="1" x14ac:dyDescent="0.55000000000000004">
      <c r="B41" s="48"/>
      <c r="C41" s="140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55000000000000004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7" t="s">
        <v>27</v>
      </c>
      <c r="F43" s="407"/>
      <c r="G43" s="407"/>
      <c r="H43" s="407"/>
      <c r="I43" s="407"/>
      <c r="J43" s="407"/>
      <c r="K43" s="407"/>
      <c r="L43" s="407"/>
      <c r="M43" s="408">
        <f>SUM(M40+S40)</f>
        <v>910</v>
      </c>
      <c r="N43" s="409"/>
      <c r="O43" s="409"/>
      <c r="P43" s="409"/>
      <c r="Q43" s="409"/>
      <c r="R43" s="409"/>
      <c r="S43" s="409"/>
      <c r="T43" s="8"/>
      <c r="U43" s="8"/>
    </row>
    <row r="44" spans="2:23" ht="12.75" customHeight="1" thickBot="1" x14ac:dyDescent="0.3">
      <c r="B44" s="11"/>
      <c r="C44" s="11"/>
      <c r="D44" s="11"/>
      <c r="E44" s="407"/>
      <c r="F44" s="407"/>
      <c r="G44" s="407"/>
      <c r="H44" s="407"/>
      <c r="I44" s="407"/>
      <c r="J44" s="407"/>
      <c r="K44" s="407"/>
      <c r="L44" s="407"/>
      <c r="M44" s="409"/>
      <c r="N44" s="409"/>
      <c r="O44" s="409"/>
      <c r="P44" s="409"/>
      <c r="Q44" s="409"/>
      <c r="R44" s="409"/>
      <c r="S44" s="409"/>
      <c r="T44" s="8"/>
      <c r="U44" s="8"/>
    </row>
    <row r="45" spans="2:23" ht="12.75" customHeight="1" thickBot="1" x14ac:dyDescent="0.3">
      <c r="B45" s="11"/>
      <c r="C45" s="11"/>
      <c r="D45" s="11"/>
      <c r="E45" s="407"/>
      <c r="F45" s="407"/>
      <c r="G45" s="407"/>
      <c r="H45" s="407"/>
      <c r="I45" s="407"/>
      <c r="J45" s="407"/>
      <c r="K45" s="407"/>
      <c r="L45" s="407"/>
      <c r="M45" s="409"/>
      <c r="N45" s="409"/>
      <c r="O45" s="409"/>
      <c r="P45" s="409"/>
      <c r="Q45" s="409"/>
      <c r="R45" s="409"/>
      <c r="S45" s="409"/>
      <c r="T45" s="8"/>
      <c r="U45" s="8"/>
    </row>
    <row r="46" spans="2:23" ht="6" customHeight="1" x14ac:dyDescent="0.5"/>
    <row r="47" spans="2:23" ht="14.45" x14ac:dyDescent="0.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2:23" ht="14.45" x14ac:dyDescent="0.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M33:M34"/>
    <mergeCell ref="M39:N39"/>
    <mergeCell ref="J33:J34"/>
    <mergeCell ref="H33:H34"/>
    <mergeCell ref="C33:C34"/>
    <mergeCell ref="D33:D34"/>
    <mergeCell ref="E33:E34"/>
    <mergeCell ref="F33:F34"/>
    <mergeCell ref="G33:G34"/>
    <mergeCell ref="N30:N31"/>
    <mergeCell ref="P30:P31"/>
    <mergeCell ref="S30:S31"/>
    <mergeCell ref="B27:B28"/>
    <mergeCell ref="M27:M28"/>
    <mergeCell ref="N27:N28"/>
    <mergeCell ref="P27:P28"/>
    <mergeCell ref="S27:S28"/>
    <mergeCell ref="B30:B31"/>
    <mergeCell ref="M30:M31"/>
    <mergeCell ref="J30:J31"/>
    <mergeCell ref="J27:J28"/>
    <mergeCell ref="C30:C31"/>
    <mergeCell ref="D30:D31"/>
    <mergeCell ref="E30:E31"/>
    <mergeCell ref="F30:F31"/>
    <mergeCell ref="G30:G31"/>
    <mergeCell ref="H30:H31"/>
    <mergeCell ref="F27:F28"/>
    <mergeCell ref="G27:G28"/>
    <mergeCell ref="H27:H28"/>
    <mergeCell ref="C27:C28"/>
    <mergeCell ref="D27:D28"/>
    <mergeCell ref="E27:E28"/>
    <mergeCell ref="N24:N25"/>
    <mergeCell ref="P24:P25"/>
    <mergeCell ref="S24:S25"/>
    <mergeCell ref="B21:B22"/>
    <mergeCell ref="M21:M22"/>
    <mergeCell ref="N21:N22"/>
    <mergeCell ref="P21:P22"/>
    <mergeCell ref="S21:S22"/>
    <mergeCell ref="B24:B25"/>
    <mergeCell ref="M24:M25"/>
    <mergeCell ref="J24:J25"/>
    <mergeCell ref="J21:J22"/>
    <mergeCell ref="C24:C25"/>
    <mergeCell ref="D24:D25"/>
    <mergeCell ref="E24:E25"/>
    <mergeCell ref="C21:C22"/>
    <mergeCell ref="D21:D22"/>
    <mergeCell ref="E21:E22"/>
    <mergeCell ref="F21:F22"/>
    <mergeCell ref="G21:G22"/>
    <mergeCell ref="H21:H22"/>
    <mergeCell ref="G24:G25"/>
    <mergeCell ref="H24:H25"/>
    <mergeCell ref="F24:F25"/>
    <mergeCell ref="N18:N19"/>
    <mergeCell ref="P18:P19"/>
    <mergeCell ref="S18:S19"/>
    <mergeCell ref="B15:B16"/>
    <mergeCell ref="M15:M16"/>
    <mergeCell ref="N15:N16"/>
    <mergeCell ref="P15:P16"/>
    <mergeCell ref="S15:S16"/>
    <mergeCell ref="B18:B19"/>
    <mergeCell ref="M18:M19"/>
    <mergeCell ref="C15:C16"/>
    <mergeCell ref="D15:D16"/>
    <mergeCell ref="E15:E16"/>
    <mergeCell ref="F15:F16"/>
    <mergeCell ref="J15:J16"/>
    <mergeCell ref="H15:H16"/>
    <mergeCell ref="G15:G16"/>
    <mergeCell ref="J18:J19"/>
    <mergeCell ref="C18:C19"/>
    <mergeCell ref="D18:D19"/>
    <mergeCell ref="E18:E19"/>
    <mergeCell ref="F18:F19"/>
    <mergeCell ref="G18:G19"/>
    <mergeCell ref="H18:H19"/>
    <mergeCell ref="N12:N13"/>
    <mergeCell ref="P12:P13"/>
    <mergeCell ref="S12:S13"/>
    <mergeCell ref="B9:B10"/>
    <mergeCell ref="M9:M10"/>
    <mergeCell ref="N9:N10"/>
    <mergeCell ref="P9:P10"/>
    <mergeCell ref="S9:S10"/>
    <mergeCell ref="B12:B13"/>
    <mergeCell ref="M12:M13"/>
    <mergeCell ref="C9:C10"/>
    <mergeCell ref="D9:D10"/>
    <mergeCell ref="E9:E10"/>
    <mergeCell ref="F9:F10"/>
    <mergeCell ref="G9:G10"/>
    <mergeCell ref="C12:C13"/>
    <mergeCell ref="D12:D13"/>
    <mergeCell ref="E12:E13"/>
    <mergeCell ref="F12:F13"/>
    <mergeCell ref="G12:G13"/>
    <mergeCell ref="J12:J13"/>
    <mergeCell ref="J9:J10"/>
    <mergeCell ref="H12:H13"/>
    <mergeCell ref="H9:H10"/>
    <mergeCell ref="B2:U2"/>
    <mergeCell ref="C4:F4"/>
    <mergeCell ref="H4:O4"/>
    <mergeCell ref="P4:U4"/>
    <mergeCell ref="B6:B7"/>
    <mergeCell ref="M6:M7"/>
    <mergeCell ref="N6:N7"/>
    <mergeCell ref="P6:P7"/>
    <mergeCell ref="S6:S7"/>
    <mergeCell ref="C6:C7"/>
    <mergeCell ref="D6:D7"/>
    <mergeCell ref="E6:E7"/>
    <mergeCell ref="F6:F7"/>
    <mergeCell ref="G6:G7"/>
    <mergeCell ref="H6:H7"/>
    <mergeCell ref="J6:J7"/>
  </mergeCells>
  <dataValidations count="2">
    <dataValidation type="list" operator="equal" allowBlank="1" showInputMessage="1" showErrorMessage="1" error="Nur Eingabe 'Jugend' oder Schüler' möglich!" sqref="G6:G7 G9:G10 G12:G13 G15:G16 G18:G19 G21:G22 G24:G25 G27:G28 G30:G31 G33:G34">
      <formula1>"Jugend,Schüler"</formula1>
      <formula2>0</formula2>
    </dataValidation>
    <dataValidation type="list" operator="equal" allowBlank="1" showInputMessage="1" showErrorMessage="1" error="Nur Eingabe 'LG' oder 'LP' möglich!" sqref="F6:F7 F9:F10 F12:F13 F15:F16 F18:F19 F21:F22 F24:F25 F27:F28 F30:F31 F33:F34">
      <formula1>"LG,LP"</formula1>
      <formula2>0</formula2>
    </dataValidation>
  </dataValidations>
  <pageMargins left="0.25" right="0.25" top="0.75" bottom="0.51" header="0.3" footer="0.3"/>
  <pageSetup paperSize="9" scale="81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opLeftCell="A6" zoomScale="90" zoomScaleNormal="90" workbookViewId="0">
      <selection activeCell="M6" sqref="M6:N34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</cols>
  <sheetData>
    <row r="1" spans="2:22" ht="3.75" customHeight="1" thickBot="1" x14ac:dyDescent="0.7"/>
    <row r="2" spans="2:22" s="7" customFormat="1" ht="39.75" customHeight="1" thickBot="1" x14ac:dyDescent="0.7">
      <c r="B2" s="443" t="s">
        <v>98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5"/>
      <c r="V2" s="6"/>
    </row>
    <row r="3" spans="2:22" ht="22.5" customHeight="1" x14ac:dyDescent="0.65">
      <c r="V3" s="6"/>
    </row>
    <row r="4" spans="2:22" s="6" customFormat="1" ht="32.25" customHeight="1" thickBot="1" x14ac:dyDescent="0.7">
      <c r="B4" s="58" t="s">
        <v>1</v>
      </c>
      <c r="C4" s="446" t="str">
        <f ca="1">"SK "&amp;MID(CELL("Dateiname",$A$2),FIND("]",CELL("Dateiname",$A$2))+1,31)</f>
        <v>SK Meschede</v>
      </c>
      <c r="D4" s="446"/>
      <c r="E4" s="446"/>
      <c r="F4" s="446"/>
      <c r="G4" s="59"/>
      <c r="H4" s="447" t="s">
        <v>2</v>
      </c>
      <c r="I4" s="447"/>
      <c r="J4" s="447"/>
      <c r="K4" s="447"/>
      <c r="L4" s="447"/>
      <c r="M4" s="447"/>
      <c r="N4" s="447"/>
      <c r="O4" s="447"/>
      <c r="P4" s="448"/>
      <c r="Q4" s="448"/>
      <c r="R4" s="448"/>
      <c r="S4" s="448"/>
      <c r="T4" s="448"/>
      <c r="U4" s="448"/>
    </row>
    <row r="5" spans="2:22" ht="35.25" customHeight="1" x14ac:dyDescent="0.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76</v>
      </c>
      <c r="I5" s="63"/>
      <c r="J5" s="64" t="s">
        <v>77</v>
      </c>
      <c r="K5" s="172"/>
      <c r="L5" s="64"/>
      <c r="M5" s="64" t="s">
        <v>78</v>
      </c>
      <c r="N5" s="64" t="s">
        <v>7</v>
      </c>
      <c r="O5" s="65"/>
      <c r="P5" s="61" t="s">
        <v>8</v>
      </c>
      <c r="Q5" s="116"/>
      <c r="R5" s="117"/>
      <c r="S5" s="95" t="s">
        <v>40</v>
      </c>
      <c r="T5" s="67"/>
      <c r="U5" s="68"/>
    </row>
    <row r="6" spans="2:22" ht="12.95" customHeight="1" x14ac:dyDescent="0.25">
      <c r="B6" s="441" t="s">
        <v>9</v>
      </c>
      <c r="C6" s="391" t="s">
        <v>180</v>
      </c>
      <c r="D6" s="391" t="s">
        <v>181</v>
      </c>
      <c r="E6" s="392">
        <v>2004</v>
      </c>
      <c r="F6" s="392" t="s">
        <v>15</v>
      </c>
      <c r="G6" s="392" t="s">
        <v>11</v>
      </c>
      <c r="H6" s="438">
        <v>74</v>
      </c>
      <c r="I6" s="343"/>
      <c r="J6" s="429">
        <v>68</v>
      </c>
      <c r="K6" s="157" t="str">
        <f>IF(AND($G6="Schüler",$C6&lt;&gt;""),"x","")</f>
        <v/>
      </c>
      <c r="L6" s="2"/>
      <c r="M6" s="429">
        <v>68</v>
      </c>
      <c r="N6" s="429">
        <v>71</v>
      </c>
      <c r="O6" s="204" t="str">
        <f>IF(AND($G6="Jugend",$C6&lt;&gt;""),"x","")</f>
        <v>x</v>
      </c>
      <c r="P6" s="428">
        <f>SUM(H6+J6+M6+N6)</f>
        <v>281</v>
      </c>
      <c r="Q6" s="69"/>
      <c r="R6" s="70"/>
      <c r="S6" s="431">
        <f>IF(I6="X",H6,0)+IF(K6="X",J6,0)+IF(O6="x",N6,0)</f>
        <v>71</v>
      </c>
      <c r="T6" s="3"/>
      <c r="U6" s="71"/>
    </row>
    <row r="7" spans="2:22" ht="12.95" customHeight="1" x14ac:dyDescent="0.25">
      <c r="B7" s="441"/>
      <c r="C7" s="391"/>
      <c r="D7" s="391"/>
      <c r="E7" s="392"/>
      <c r="F7" s="392"/>
      <c r="G7" s="392"/>
      <c r="H7" s="442"/>
      <c r="I7" s="241"/>
      <c r="J7" s="430"/>
      <c r="K7" s="93"/>
      <c r="L7" s="2"/>
      <c r="M7" s="430"/>
      <c r="N7" s="430"/>
      <c r="O7" s="205"/>
      <c r="P7" s="428"/>
      <c r="Q7" s="69"/>
      <c r="R7" s="70"/>
      <c r="S7" s="431"/>
      <c r="T7" s="3"/>
      <c r="U7" s="71"/>
    </row>
    <row r="8" spans="2:22" s="3" customFormat="1" ht="9" customHeight="1" x14ac:dyDescent="0.5">
      <c r="B8" s="72"/>
      <c r="C8" s="239"/>
      <c r="D8" s="239"/>
      <c r="E8" s="240"/>
      <c r="F8" s="240"/>
      <c r="G8" s="240"/>
      <c r="H8" s="143"/>
      <c r="I8" s="242"/>
      <c r="J8" s="144"/>
      <c r="K8" s="173"/>
      <c r="L8" s="2"/>
      <c r="M8" s="146"/>
      <c r="N8" s="146"/>
      <c r="O8" s="145"/>
      <c r="P8" s="147"/>
      <c r="Q8" s="69"/>
      <c r="R8" s="70"/>
      <c r="S8" s="73"/>
      <c r="U8" s="71"/>
    </row>
    <row r="9" spans="2:22" ht="12.95" customHeight="1" x14ac:dyDescent="0.25">
      <c r="B9" s="441" t="s">
        <v>12</v>
      </c>
      <c r="C9" s="391" t="s">
        <v>182</v>
      </c>
      <c r="D9" s="391" t="s">
        <v>183</v>
      </c>
      <c r="E9" s="392">
        <v>2005</v>
      </c>
      <c r="F9" s="392" t="s">
        <v>15</v>
      </c>
      <c r="G9" s="392" t="s">
        <v>29</v>
      </c>
      <c r="H9" s="438">
        <v>72</v>
      </c>
      <c r="I9" s="343"/>
      <c r="J9" s="429">
        <v>70</v>
      </c>
      <c r="K9" s="157" t="str">
        <f>IF(AND($G9="Schüler",$C9&lt;&gt;""),"x","")</f>
        <v>x</v>
      </c>
      <c r="L9" s="2"/>
      <c r="M9" s="429"/>
      <c r="N9" s="429"/>
      <c r="O9" s="204" t="str">
        <f>IF(AND($G9="Jugend",$C9&lt;&gt;""),"x","")</f>
        <v/>
      </c>
      <c r="P9" s="428">
        <f>SUM(H9+J9+M9+N9)</f>
        <v>142</v>
      </c>
      <c r="Q9" s="69"/>
      <c r="R9" s="70"/>
      <c r="S9" s="431">
        <f>IF(I9="X",H9,0)+IF(K9="X",J9,0)+IF(O9="x",N9,0)</f>
        <v>70</v>
      </c>
      <c r="T9" s="3"/>
      <c r="U9" s="71"/>
    </row>
    <row r="10" spans="2:22" ht="12.95" customHeight="1" x14ac:dyDescent="0.25">
      <c r="B10" s="441"/>
      <c r="C10" s="391"/>
      <c r="D10" s="391"/>
      <c r="E10" s="392"/>
      <c r="F10" s="392"/>
      <c r="G10" s="392"/>
      <c r="H10" s="442"/>
      <c r="I10" s="241"/>
      <c r="J10" s="449"/>
      <c r="K10" s="160"/>
      <c r="L10" s="2"/>
      <c r="M10" s="430"/>
      <c r="N10" s="430"/>
      <c r="O10" s="205"/>
      <c r="P10" s="428"/>
      <c r="Q10" s="69"/>
      <c r="R10" s="70"/>
      <c r="S10" s="431"/>
      <c r="T10" s="3"/>
      <c r="U10" s="71"/>
    </row>
    <row r="11" spans="2:22" s="3" customFormat="1" ht="9" customHeight="1" x14ac:dyDescent="0.5">
      <c r="B11" s="72"/>
      <c r="C11" s="239"/>
      <c r="D11" s="239"/>
      <c r="E11" s="240"/>
      <c r="F11" s="240"/>
      <c r="G11" s="240"/>
      <c r="H11" s="143"/>
      <c r="I11" s="242"/>
      <c r="J11" s="144"/>
      <c r="K11" s="173"/>
      <c r="L11" s="2"/>
      <c r="M11" s="146"/>
      <c r="N11" s="146"/>
      <c r="O11" s="145"/>
      <c r="P11" s="147"/>
      <c r="Q11" s="69"/>
      <c r="R11" s="70"/>
      <c r="S11" s="73"/>
      <c r="U11" s="71"/>
    </row>
    <row r="12" spans="2:22" ht="12.95" customHeight="1" x14ac:dyDescent="0.25">
      <c r="B12" s="441" t="s">
        <v>13</v>
      </c>
      <c r="C12" s="391" t="s">
        <v>184</v>
      </c>
      <c r="D12" s="391" t="s">
        <v>185</v>
      </c>
      <c r="E12" s="392">
        <v>2006</v>
      </c>
      <c r="F12" s="392" t="s">
        <v>10</v>
      </c>
      <c r="G12" s="392" t="s">
        <v>29</v>
      </c>
      <c r="H12" s="438">
        <v>54</v>
      </c>
      <c r="I12" s="343"/>
      <c r="J12" s="429">
        <v>60</v>
      </c>
      <c r="K12" s="157" t="str">
        <f>IF(AND($G12="Schüler",$C12&lt;&gt;""),"x","")</f>
        <v>x</v>
      </c>
      <c r="L12" s="2"/>
      <c r="M12" s="429"/>
      <c r="N12" s="429"/>
      <c r="O12" s="204" t="str">
        <f>IF(AND($G12="Jugend",$C12&lt;&gt;""),"x","")</f>
        <v/>
      </c>
      <c r="P12" s="428">
        <f>SUM(H12+J12+M12+N12)</f>
        <v>114</v>
      </c>
      <c r="Q12" s="69"/>
      <c r="R12" s="70"/>
      <c r="S12" s="431">
        <f>IF(I12="X",H12,0)+IF(K12="X",J12,0)+IF(O12="x",N12,0)</f>
        <v>60</v>
      </c>
      <c r="T12" s="3"/>
      <c r="U12" s="71"/>
    </row>
    <row r="13" spans="2:22" ht="12.95" customHeight="1" x14ac:dyDescent="0.25">
      <c r="B13" s="441"/>
      <c r="C13" s="391"/>
      <c r="D13" s="391"/>
      <c r="E13" s="392"/>
      <c r="F13" s="392"/>
      <c r="G13" s="392"/>
      <c r="H13" s="442"/>
      <c r="I13" s="241"/>
      <c r="J13" s="430"/>
      <c r="K13" s="93"/>
      <c r="L13" s="2"/>
      <c r="M13" s="430"/>
      <c r="N13" s="430"/>
      <c r="O13" s="205"/>
      <c r="P13" s="428"/>
      <c r="Q13" s="69"/>
      <c r="R13" s="70"/>
      <c r="S13" s="431"/>
      <c r="T13" s="3"/>
      <c r="U13" s="71"/>
    </row>
    <row r="14" spans="2:22" s="3" customFormat="1" ht="9" customHeight="1" x14ac:dyDescent="0.5">
      <c r="B14" s="72"/>
      <c r="C14" s="239"/>
      <c r="D14" s="239"/>
      <c r="E14" s="240"/>
      <c r="F14" s="240"/>
      <c r="G14" s="240"/>
      <c r="H14" s="143"/>
      <c r="I14" s="242"/>
      <c r="J14" s="144"/>
      <c r="K14" s="173"/>
      <c r="L14" s="2"/>
      <c r="M14" s="146"/>
      <c r="N14" s="146"/>
      <c r="O14" s="145"/>
      <c r="P14" s="147"/>
      <c r="Q14" s="69"/>
      <c r="R14" s="70"/>
      <c r="S14" s="73"/>
      <c r="U14" s="71"/>
    </row>
    <row r="15" spans="2:22" ht="12.95" customHeight="1" x14ac:dyDescent="0.25">
      <c r="B15" s="441" t="s">
        <v>14</v>
      </c>
      <c r="C15" s="391" t="s">
        <v>186</v>
      </c>
      <c r="D15" s="391" t="s">
        <v>187</v>
      </c>
      <c r="E15" s="392">
        <v>2003</v>
      </c>
      <c r="F15" s="392" t="s">
        <v>15</v>
      </c>
      <c r="G15" s="392" t="s">
        <v>11</v>
      </c>
      <c r="H15" s="438">
        <v>90</v>
      </c>
      <c r="I15" s="343"/>
      <c r="J15" s="429">
        <v>76</v>
      </c>
      <c r="K15" s="157" t="str">
        <f>IF(AND($G15="Schüler",$C15&lt;&gt;""),"x","")</f>
        <v/>
      </c>
      <c r="L15" s="2"/>
      <c r="M15" s="429">
        <v>83</v>
      </c>
      <c r="N15" s="429">
        <v>77</v>
      </c>
      <c r="O15" s="204" t="str">
        <f>IF(AND($G15="Jugend",$C15&lt;&gt;""),"x","")</f>
        <v>x</v>
      </c>
      <c r="P15" s="428">
        <f>SUM(H15+J15+M15+N15)</f>
        <v>326</v>
      </c>
      <c r="Q15" s="69"/>
      <c r="R15" s="70"/>
      <c r="S15" s="431">
        <f>IF(I15="X",H15,0)+IF(K15="X",J15,0)+IF(O15="x",N15,0)</f>
        <v>77</v>
      </c>
      <c r="T15" s="3"/>
      <c r="U15" s="71"/>
    </row>
    <row r="16" spans="2:22" ht="12.95" customHeight="1" x14ac:dyDescent="0.25">
      <c r="B16" s="441"/>
      <c r="C16" s="391"/>
      <c r="D16" s="391"/>
      <c r="E16" s="392"/>
      <c r="F16" s="392"/>
      <c r="G16" s="392"/>
      <c r="H16" s="442"/>
      <c r="I16" s="241"/>
      <c r="J16" s="430"/>
      <c r="K16" s="93"/>
      <c r="L16" s="2"/>
      <c r="M16" s="430"/>
      <c r="N16" s="430"/>
      <c r="O16" s="205"/>
      <c r="P16" s="428"/>
      <c r="Q16" s="69"/>
      <c r="R16" s="70"/>
      <c r="S16" s="431"/>
      <c r="T16" s="3"/>
      <c r="U16" s="71"/>
    </row>
    <row r="17" spans="2:21" s="3" customFormat="1" ht="9" customHeight="1" x14ac:dyDescent="0.5">
      <c r="B17" s="72"/>
      <c r="C17" s="239"/>
      <c r="D17" s="239"/>
      <c r="E17" s="240"/>
      <c r="F17" s="240"/>
      <c r="G17" s="240"/>
      <c r="H17" s="143"/>
      <c r="I17" s="242"/>
      <c r="J17" s="144"/>
      <c r="K17" s="173"/>
      <c r="L17" s="2"/>
      <c r="M17" s="146"/>
      <c r="N17" s="146"/>
      <c r="O17" s="145"/>
      <c r="P17" s="147"/>
      <c r="Q17" s="69"/>
      <c r="R17" s="70"/>
      <c r="S17" s="73"/>
      <c r="U17" s="71"/>
    </row>
    <row r="18" spans="2:21" ht="12.95" customHeight="1" x14ac:dyDescent="0.25">
      <c r="B18" s="441" t="s">
        <v>16</v>
      </c>
      <c r="C18" s="391" t="s">
        <v>188</v>
      </c>
      <c r="D18" s="391" t="s">
        <v>189</v>
      </c>
      <c r="E18" s="392">
        <v>2003</v>
      </c>
      <c r="F18" s="392" t="s">
        <v>10</v>
      </c>
      <c r="G18" s="392" t="s">
        <v>11</v>
      </c>
      <c r="H18" s="438">
        <v>90</v>
      </c>
      <c r="I18" s="343"/>
      <c r="J18" s="429">
        <v>95</v>
      </c>
      <c r="K18" s="157" t="str">
        <f>IF(AND($G18="Schüler",$C18&lt;&gt;""),"x","")</f>
        <v/>
      </c>
      <c r="L18" s="2"/>
      <c r="M18" s="429">
        <v>90</v>
      </c>
      <c r="N18" s="429">
        <v>92</v>
      </c>
      <c r="O18" s="204" t="str">
        <f>IF(AND($G18="Jugend",$C18&lt;&gt;""),"x","")</f>
        <v>x</v>
      </c>
      <c r="P18" s="428">
        <f>SUM(H18+J18+M18+N18)</f>
        <v>367</v>
      </c>
      <c r="Q18" s="69"/>
      <c r="R18" s="70"/>
      <c r="S18" s="431">
        <f>IF(I18="X",H18,0)+IF(K18="X",J18,0)+IF(O18="x",N18,0)</f>
        <v>92</v>
      </c>
      <c r="T18" s="3"/>
      <c r="U18" s="71"/>
    </row>
    <row r="19" spans="2:21" ht="12.95" customHeight="1" x14ac:dyDescent="0.25">
      <c r="B19" s="441"/>
      <c r="C19" s="391"/>
      <c r="D19" s="391"/>
      <c r="E19" s="392"/>
      <c r="F19" s="392"/>
      <c r="G19" s="392"/>
      <c r="H19" s="442"/>
      <c r="I19" s="241"/>
      <c r="J19" s="430"/>
      <c r="K19" s="93"/>
      <c r="L19" s="2"/>
      <c r="M19" s="430"/>
      <c r="N19" s="430"/>
      <c r="O19" s="205"/>
      <c r="P19" s="428"/>
      <c r="Q19" s="69"/>
      <c r="R19" s="70"/>
      <c r="S19" s="431"/>
      <c r="T19" s="3"/>
      <c r="U19" s="71"/>
    </row>
    <row r="20" spans="2:21" s="3" customFormat="1" ht="9" customHeight="1" x14ac:dyDescent="0.5">
      <c r="B20" s="72"/>
      <c r="C20" s="239"/>
      <c r="D20" s="239"/>
      <c r="E20" s="240"/>
      <c r="F20" s="240"/>
      <c r="G20" s="240"/>
      <c r="H20" s="143"/>
      <c r="I20" s="242"/>
      <c r="J20" s="144"/>
      <c r="K20" s="173"/>
      <c r="L20" s="2"/>
      <c r="M20" s="146"/>
      <c r="N20" s="146"/>
      <c r="O20" s="145"/>
      <c r="P20" s="147"/>
      <c r="Q20" s="69"/>
      <c r="R20" s="70"/>
      <c r="S20" s="73"/>
      <c r="U20" s="71"/>
    </row>
    <row r="21" spans="2:21" ht="12.95" customHeight="1" x14ac:dyDescent="0.25">
      <c r="B21" s="441" t="s">
        <v>17</v>
      </c>
      <c r="C21" s="391" t="s">
        <v>190</v>
      </c>
      <c r="D21" s="391" t="s">
        <v>191</v>
      </c>
      <c r="E21" s="392">
        <v>2005</v>
      </c>
      <c r="F21" s="392" t="s">
        <v>10</v>
      </c>
      <c r="G21" s="392" t="s">
        <v>29</v>
      </c>
      <c r="H21" s="438">
        <v>87</v>
      </c>
      <c r="I21" s="343"/>
      <c r="J21" s="429">
        <v>86</v>
      </c>
      <c r="K21" s="157" t="str">
        <f>IF(AND($G21="Schüler",$C21&lt;&gt;""),"x","")</f>
        <v>x</v>
      </c>
      <c r="L21" s="2"/>
      <c r="M21" s="429"/>
      <c r="N21" s="429"/>
      <c r="O21" s="204" t="str">
        <f>IF(AND($G21="Jugend",$C21&lt;&gt;""),"x","")</f>
        <v/>
      </c>
      <c r="P21" s="428">
        <f>SUM(H21+J21+M21+N21)</f>
        <v>173</v>
      </c>
      <c r="Q21" s="69"/>
      <c r="R21" s="70"/>
      <c r="S21" s="431">
        <f>IF(I21="X",H21,0)+IF(K21="X",J21,0)+IF(O21="x",N21,0)</f>
        <v>86</v>
      </c>
      <c r="T21" s="3"/>
      <c r="U21" s="71"/>
    </row>
    <row r="22" spans="2:21" ht="12.95" customHeight="1" x14ac:dyDescent="0.25">
      <c r="B22" s="441"/>
      <c r="C22" s="391"/>
      <c r="D22" s="391"/>
      <c r="E22" s="392"/>
      <c r="F22" s="392"/>
      <c r="G22" s="392"/>
      <c r="H22" s="442"/>
      <c r="I22" s="241"/>
      <c r="J22" s="430"/>
      <c r="K22" s="93"/>
      <c r="L22" s="2"/>
      <c r="M22" s="430"/>
      <c r="N22" s="430"/>
      <c r="O22" s="205"/>
      <c r="P22" s="428"/>
      <c r="Q22" s="69"/>
      <c r="R22" s="70"/>
      <c r="S22" s="431"/>
      <c r="T22" s="3"/>
      <c r="U22" s="71"/>
    </row>
    <row r="23" spans="2:21" s="3" customFormat="1" ht="9" customHeight="1" x14ac:dyDescent="0.5">
      <c r="B23" s="72"/>
      <c r="C23" s="239"/>
      <c r="D23" s="239"/>
      <c r="E23" s="240"/>
      <c r="F23" s="240"/>
      <c r="G23" s="240"/>
      <c r="H23" s="143"/>
      <c r="I23" s="242"/>
      <c r="J23" s="144"/>
      <c r="K23" s="173"/>
      <c r="L23" s="2"/>
      <c r="M23" s="146"/>
      <c r="N23" s="146"/>
      <c r="O23" s="145"/>
      <c r="P23" s="147"/>
      <c r="Q23" s="69"/>
      <c r="R23" s="70"/>
      <c r="S23" s="73"/>
      <c r="U23" s="71"/>
    </row>
    <row r="24" spans="2:21" ht="12.95" customHeight="1" x14ac:dyDescent="0.25">
      <c r="B24" s="441" t="s">
        <v>18</v>
      </c>
      <c r="C24" s="391" t="s">
        <v>192</v>
      </c>
      <c r="D24" s="391" t="s">
        <v>193</v>
      </c>
      <c r="E24" s="392">
        <v>2004</v>
      </c>
      <c r="F24" s="392" t="s">
        <v>15</v>
      </c>
      <c r="G24" s="392" t="s">
        <v>11</v>
      </c>
      <c r="H24" s="438">
        <v>55</v>
      </c>
      <c r="I24" s="343"/>
      <c r="J24" s="429">
        <v>69</v>
      </c>
      <c r="K24" s="157" t="str">
        <f>IF(AND($G24="Schüler",$C24&lt;&gt;""),"x","")</f>
        <v/>
      </c>
      <c r="L24" s="2"/>
      <c r="M24" s="429">
        <v>71</v>
      </c>
      <c r="N24" s="429">
        <v>65</v>
      </c>
      <c r="O24" s="204" t="str">
        <f>IF(AND($G24="Jugend",$C24&lt;&gt;""),"x","")</f>
        <v>x</v>
      </c>
      <c r="P24" s="428">
        <f>SUM(H24+J24+M24+N24)</f>
        <v>260</v>
      </c>
      <c r="Q24" s="69"/>
      <c r="R24" s="70"/>
      <c r="S24" s="431">
        <f>IF(I24="X",H24,0)+IF(K24="X",J24,0)+IF(O24="x",N24,0)</f>
        <v>65</v>
      </c>
      <c r="T24" s="3"/>
      <c r="U24" s="71"/>
    </row>
    <row r="25" spans="2:21" ht="12.95" customHeight="1" x14ac:dyDescent="0.25">
      <c r="B25" s="441"/>
      <c r="C25" s="391"/>
      <c r="D25" s="391"/>
      <c r="E25" s="392"/>
      <c r="F25" s="392"/>
      <c r="G25" s="392"/>
      <c r="H25" s="442"/>
      <c r="I25" s="241"/>
      <c r="J25" s="430"/>
      <c r="K25" s="93"/>
      <c r="L25" s="2"/>
      <c r="M25" s="430"/>
      <c r="N25" s="430"/>
      <c r="O25" s="205"/>
      <c r="P25" s="428"/>
      <c r="Q25" s="69"/>
      <c r="R25" s="70"/>
      <c r="S25" s="431"/>
      <c r="T25" s="3"/>
      <c r="U25" s="71"/>
    </row>
    <row r="26" spans="2:21" s="3" customFormat="1" ht="9" customHeight="1" x14ac:dyDescent="0.5">
      <c r="B26" s="72"/>
      <c r="C26" s="239"/>
      <c r="D26" s="239"/>
      <c r="E26" s="240"/>
      <c r="F26" s="240"/>
      <c r="G26" s="240"/>
      <c r="H26" s="143"/>
      <c r="I26" s="242"/>
      <c r="J26" s="144"/>
      <c r="K26" s="173"/>
      <c r="L26" s="2"/>
      <c r="M26" s="146"/>
      <c r="N26" s="146"/>
      <c r="O26" s="145"/>
      <c r="P26" s="147"/>
      <c r="Q26" s="69"/>
      <c r="R26" s="70"/>
      <c r="S26" s="73"/>
      <c r="U26" s="71"/>
    </row>
    <row r="27" spans="2:21" ht="12.95" customHeight="1" x14ac:dyDescent="0.25">
      <c r="B27" s="441" t="s">
        <v>19</v>
      </c>
      <c r="C27" s="391" t="s">
        <v>194</v>
      </c>
      <c r="D27" s="391" t="s">
        <v>195</v>
      </c>
      <c r="E27" s="392">
        <v>2007</v>
      </c>
      <c r="F27" s="392" t="s">
        <v>15</v>
      </c>
      <c r="G27" s="392" t="s">
        <v>29</v>
      </c>
      <c r="H27" s="438">
        <v>48</v>
      </c>
      <c r="I27" s="343"/>
      <c r="J27" s="429">
        <v>45</v>
      </c>
      <c r="K27" s="157" t="str">
        <f>IF(AND($G27="Schüler",$C27&lt;&gt;""),"x","")</f>
        <v>x</v>
      </c>
      <c r="L27" s="2"/>
      <c r="M27" s="429"/>
      <c r="N27" s="429"/>
      <c r="O27" s="204" t="str">
        <f>IF(AND($G27="Jugend",$C27&lt;&gt;""),"x","")</f>
        <v/>
      </c>
      <c r="P27" s="428">
        <f>SUM(H27+J27+M27+N27)</f>
        <v>93</v>
      </c>
      <c r="Q27" s="69"/>
      <c r="R27" s="70"/>
      <c r="S27" s="431">
        <f>IF(I27="X",H27,0)+IF(K27="X",J27,0)+IF(O27="x",N27,0)</f>
        <v>45</v>
      </c>
      <c r="T27" s="3"/>
      <c r="U27" s="71"/>
    </row>
    <row r="28" spans="2:21" ht="12.95" customHeight="1" x14ac:dyDescent="0.25">
      <c r="B28" s="441"/>
      <c r="C28" s="391"/>
      <c r="D28" s="391"/>
      <c r="E28" s="392"/>
      <c r="F28" s="392"/>
      <c r="G28" s="392"/>
      <c r="H28" s="442"/>
      <c r="I28" s="241"/>
      <c r="J28" s="430"/>
      <c r="K28" s="93"/>
      <c r="L28" s="2"/>
      <c r="M28" s="430"/>
      <c r="N28" s="430"/>
      <c r="O28" s="205"/>
      <c r="P28" s="428"/>
      <c r="Q28" s="69"/>
      <c r="R28" s="70"/>
      <c r="S28" s="431"/>
      <c r="T28" s="3"/>
      <c r="U28" s="71"/>
    </row>
    <row r="29" spans="2:21" s="3" customFormat="1" ht="9" customHeight="1" x14ac:dyDescent="0.5">
      <c r="B29" s="72"/>
      <c r="C29" s="239"/>
      <c r="D29" s="239"/>
      <c r="E29" s="240"/>
      <c r="F29" s="240"/>
      <c r="G29" s="240"/>
      <c r="H29" s="195"/>
      <c r="I29" s="243"/>
      <c r="J29" s="186"/>
      <c r="K29" s="65"/>
      <c r="L29" s="2"/>
      <c r="M29" s="186"/>
      <c r="N29" s="186"/>
      <c r="O29" s="206"/>
      <c r="P29" s="147"/>
      <c r="Q29" s="69"/>
      <c r="R29" s="70"/>
      <c r="S29" s="73"/>
      <c r="U29" s="71"/>
    </row>
    <row r="30" spans="2:21" ht="12.95" customHeight="1" x14ac:dyDescent="0.25">
      <c r="B30" s="441" t="s">
        <v>20</v>
      </c>
      <c r="C30" s="391" t="s">
        <v>194</v>
      </c>
      <c r="D30" s="391" t="s">
        <v>196</v>
      </c>
      <c r="E30" s="392">
        <v>2005</v>
      </c>
      <c r="F30" s="392" t="s">
        <v>10</v>
      </c>
      <c r="G30" s="392" t="s">
        <v>29</v>
      </c>
      <c r="H30" s="438">
        <v>85</v>
      </c>
      <c r="I30" s="343"/>
      <c r="J30" s="429">
        <v>84</v>
      </c>
      <c r="K30" s="157" t="str">
        <f>IF(AND($G30="Schüler",$C30&lt;&gt;""),"x","")</f>
        <v>x</v>
      </c>
      <c r="L30" s="2"/>
      <c r="M30" s="429"/>
      <c r="N30" s="429"/>
      <c r="O30" s="204" t="str">
        <f>IF(AND($G30="Jugend",$C30&lt;&gt;""),"x","")</f>
        <v/>
      </c>
      <c r="P30" s="428">
        <f>SUM(H30+J30+M30+N30)</f>
        <v>169</v>
      </c>
      <c r="Q30" s="69"/>
      <c r="R30" s="70"/>
      <c r="S30" s="431">
        <f>IF(I30="X",H30,0)+IF(K30="X",J30,0)+IF(O30="x",N30,0)</f>
        <v>84</v>
      </c>
      <c r="T30" s="3"/>
      <c r="U30" s="71"/>
    </row>
    <row r="31" spans="2:21" ht="12.95" customHeight="1" x14ac:dyDescent="0.25">
      <c r="B31" s="441"/>
      <c r="C31" s="391"/>
      <c r="D31" s="391"/>
      <c r="E31" s="392"/>
      <c r="F31" s="392"/>
      <c r="G31" s="392"/>
      <c r="H31" s="442"/>
      <c r="I31" s="241"/>
      <c r="J31" s="430"/>
      <c r="K31" s="93"/>
      <c r="L31" s="2"/>
      <c r="M31" s="430"/>
      <c r="N31" s="430"/>
      <c r="O31" s="205"/>
      <c r="P31" s="428"/>
      <c r="Q31" s="69"/>
      <c r="R31" s="70"/>
      <c r="S31" s="431"/>
      <c r="T31" s="3"/>
      <c r="U31" s="71"/>
    </row>
    <row r="32" spans="2:21" s="3" customFormat="1" ht="9" customHeight="1" x14ac:dyDescent="0.5">
      <c r="B32" s="72"/>
      <c r="C32" s="239"/>
      <c r="D32" s="239"/>
      <c r="E32" s="240"/>
      <c r="F32" s="240"/>
      <c r="G32" s="240"/>
      <c r="H32" s="195"/>
      <c r="I32" s="243"/>
      <c r="J32" s="186"/>
      <c r="K32" s="65"/>
      <c r="L32" s="2"/>
      <c r="M32" s="186"/>
      <c r="N32" s="186"/>
      <c r="O32" s="206"/>
      <c r="P32" s="147"/>
      <c r="Q32" s="69"/>
      <c r="R32" s="70"/>
      <c r="S32" s="73"/>
      <c r="U32" s="71"/>
    </row>
    <row r="33" spans="1:23" ht="12.95" customHeight="1" x14ac:dyDescent="0.25">
      <c r="B33" s="441" t="s">
        <v>21</v>
      </c>
      <c r="C33" s="391" t="s">
        <v>197</v>
      </c>
      <c r="D33" s="391" t="s">
        <v>198</v>
      </c>
      <c r="E33" s="392">
        <v>2006</v>
      </c>
      <c r="F33" s="392" t="s">
        <v>10</v>
      </c>
      <c r="G33" s="392" t="s">
        <v>29</v>
      </c>
      <c r="H33" s="438">
        <v>80</v>
      </c>
      <c r="I33" s="343"/>
      <c r="J33" s="429">
        <v>81</v>
      </c>
      <c r="K33" s="157" t="str">
        <f>IF(AND($G33="Schüler",$C33&lt;&gt;""),"x","")</f>
        <v>x</v>
      </c>
      <c r="L33" s="2"/>
      <c r="M33" s="429"/>
      <c r="N33" s="429"/>
      <c r="O33" s="204" t="str">
        <f>IF(AND($G33="Jugend",$C33&lt;&gt;""),"x","")</f>
        <v/>
      </c>
      <c r="P33" s="428">
        <f>SUM(H33+J33+M33+N33)</f>
        <v>161</v>
      </c>
      <c r="Q33" s="69"/>
      <c r="R33" s="70"/>
      <c r="S33" s="431">
        <f>IF(I33="X",H33,0)+IF(K33="X",J33,0)+IF(O33="x",N33,0)</f>
        <v>81</v>
      </c>
      <c r="T33" s="3"/>
      <c r="U33" s="71"/>
    </row>
    <row r="34" spans="1:23" ht="12.95" customHeight="1" thickBot="1" x14ac:dyDescent="0.3">
      <c r="B34" s="441"/>
      <c r="C34" s="391"/>
      <c r="D34" s="391"/>
      <c r="E34" s="392"/>
      <c r="F34" s="392"/>
      <c r="G34" s="392"/>
      <c r="H34" s="439"/>
      <c r="I34" s="244"/>
      <c r="J34" s="440"/>
      <c r="K34" s="192"/>
      <c r="L34" s="193"/>
      <c r="M34" s="440"/>
      <c r="N34" s="440"/>
      <c r="O34" s="207"/>
      <c r="P34" s="428"/>
      <c r="Q34" s="69"/>
      <c r="R34" s="70"/>
      <c r="S34" s="431"/>
      <c r="T34" s="3"/>
      <c r="U34" s="71"/>
    </row>
    <row r="35" spans="1:23" ht="9" customHeight="1" thickBot="1" x14ac:dyDescent="0.55000000000000004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5">
      <c r="B36" s="66"/>
      <c r="C36" s="76"/>
      <c r="D36" s="76"/>
      <c r="E36" s="76"/>
      <c r="F36" s="76"/>
      <c r="G36" s="76"/>
      <c r="H36" s="76"/>
      <c r="I36" s="77"/>
      <c r="J36" s="76"/>
      <c r="K36" s="77"/>
      <c r="L36" s="76"/>
      <c r="M36" s="78"/>
      <c r="N36" s="78"/>
      <c r="O36" s="77"/>
      <c r="P36" s="78"/>
      <c r="Q36" s="78"/>
      <c r="R36" s="2"/>
      <c r="S36" s="2"/>
      <c r="T36" s="3"/>
      <c r="U36" s="71"/>
    </row>
    <row r="37" spans="1:23" ht="15.75" x14ac:dyDescent="0.25">
      <c r="B37" s="436" t="s">
        <v>22</v>
      </c>
      <c r="C37" s="3"/>
      <c r="D37" s="4"/>
      <c r="E37" s="120" t="s">
        <v>23</v>
      </c>
      <c r="F37" s="153">
        <f>COUNTIF($F$6:$F$34,"LG")</f>
        <v>5</v>
      </c>
      <c r="G37" s="79" t="s">
        <v>41</v>
      </c>
      <c r="H37" s="2"/>
      <c r="I37" s="74"/>
      <c r="J37" s="2" t="s">
        <v>38</v>
      </c>
      <c r="K37" s="74"/>
      <c r="L37" s="2"/>
      <c r="M37" s="437">
        <f>F37*10</f>
        <v>50</v>
      </c>
      <c r="N37" s="437"/>
      <c r="O37" s="74"/>
      <c r="P37" s="80"/>
      <c r="Q37" s="80"/>
      <c r="R37" s="80"/>
      <c r="S37" s="80"/>
      <c r="T37" s="81"/>
      <c r="U37" s="82"/>
    </row>
    <row r="38" spans="1:23" ht="15.75" customHeight="1" x14ac:dyDescent="0.25">
      <c r="B38" s="436"/>
      <c r="C38" s="3"/>
      <c r="D38" s="4"/>
      <c r="E38" s="120" t="s">
        <v>24</v>
      </c>
      <c r="F38" s="153">
        <f>COUNTIF($F$6:$F$34,"LP")</f>
        <v>5</v>
      </c>
      <c r="G38" s="79" t="s">
        <v>42</v>
      </c>
      <c r="H38" s="2"/>
      <c r="I38" s="74"/>
      <c r="J38" s="2" t="s">
        <v>38</v>
      </c>
      <c r="K38" s="74"/>
      <c r="L38" s="2"/>
      <c r="M38" s="437">
        <f>F38*20</f>
        <v>100</v>
      </c>
      <c r="N38" s="437"/>
      <c r="O38" s="74"/>
      <c r="P38" s="80"/>
      <c r="Q38" s="80"/>
      <c r="R38" s="80"/>
      <c r="S38" s="80"/>
      <c r="T38" s="81"/>
      <c r="U38" s="83"/>
    </row>
    <row r="39" spans="1:23" s="99" customFormat="1" ht="15.75" customHeight="1" x14ac:dyDescent="0.25">
      <c r="A39"/>
      <c r="B39" s="235"/>
      <c r="C39" s="24"/>
      <c r="D39" s="38"/>
      <c r="E39" s="236" t="s">
        <v>94</v>
      </c>
      <c r="F39" s="152">
        <f>COUNTIF($G$6:$G$34,"Schüler")</f>
        <v>6</v>
      </c>
      <c r="G39" s="237" t="s">
        <v>95</v>
      </c>
      <c r="H39" s="21"/>
      <c r="I39" s="27"/>
      <c r="J39" s="2" t="s">
        <v>38</v>
      </c>
      <c r="K39" s="27"/>
      <c r="L39" s="21"/>
      <c r="M39" s="412">
        <f>F39*5</f>
        <v>30</v>
      </c>
      <c r="N39" s="412"/>
      <c r="O39" s="27"/>
      <c r="P39" s="142"/>
      <c r="Q39" s="142"/>
      <c r="R39" s="142"/>
      <c r="S39" s="142"/>
      <c r="T39" s="238"/>
      <c r="U39" s="42"/>
      <c r="V39"/>
      <c r="W39"/>
    </row>
    <row r="40" spans="1:23" ht="23.25" customHeight="1" thickBot="1" x14ac:dyDescent="0.55000000000000004">
      <c r="B40" s="70"/>
      <c r="C40" s="229" t="str">
        <f>IF(COUNTBLANK(H6:H34)-20-(10-F37-F38)&gt;=0,"Es sind derzeit mehr Boni (Spalte F - 'LG' od. 'LP') als erste Serien (Spalte H) eingetragen!","")</f>
        <v/>
      </c>
      <c r="D40" s="2"/>
      <c r="E40" s="2"/>
      <c r="F40" s="218"/>
      <c r="G40" s="2"/>
      <c r="H40" s="2"/>
      <c r="I40" s="74"/>
      <c r="J40" s="2"/>
      <c r="K40" s="74"/>
      <c r="L40" s="2"/>
      <c r="M40" s="434">
        <f>SUM(M37:N39)</f>
        <v>180</v>
      </c>
      <c r="N40" s="434"/>
      <c r="O40" s="74"/>
      <c r="P40" s="5" t="s">
        <v>25</v>
      </c>
      <c r="Q40" s="435" t="s">
        <v>39</v>
      </c>
      <c r="R40" s="435"/>
      <c r="S40" s="139">
        <f>SUM(S6:S34)</f>
        <v>731</v>
      </c>
      <c r="T40" s="84"/>
      <c r="U40" s="85" t="s">
        <v>26</v>
      </c>
    </row>
    <row r="41" spans="1:23" ht="10.5" customHeight="1" thickTop="1" thickBot="1" x14ac:dyDescent="0.55000000000000004">
      <c r="B41" s="86"/>
      <c r="C41" s="140"/>
      <c r="D41" s="75"/>
      <c r="E41" s="75"/>
      <c r="F41" s="75"/>
      <c r="G41" s="75"/>
      <c r="H41" s="75"/>
      <c r="I41" s="87"/>
      <c r="J41" s="88"/>
      <c r="K41" s="89"/>
      <c r="L41" s="88"/>
      <c r="M41" s="90"/>
      <c r="N41" s="90"/>
      <c r="O41" s="87"/>
      <c r="P41" s="90"/>
      <c r="Q41" s="90"/>
      <c r="R41" s="88"/>
      <c r="S41" s="88"/>
      <c r="T41" s="91"/>
      <c r="U41" s="92"/>
    </row>
    <row r="42" spans="1:23" ht="9" customHeight="1" thickBot="1" x14ac:dyDescent="0.55000000000000004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33" t="s">
        <v>27</v>
      </c>
      <c r="F43" s="433"/>
      <c r="G43" s="433"/>
      <c r="H43" s="433"/>
      <c r="I43" s="433"/>
      <c r="J43" s="433"/>
      <c r="K43" s="433"/>
      <c r="L43" s="433"/>
      <c r="M43" s="432">
        <f>SUM(M40+S40)</f>
        <v>911</v>
      </c>
      <c r="N43" s="432"/>
      <c r="O43" s="432"/>
      <c r="P43" s="432"/>
      <c r="Q43" s="432"/>
      <c r="R43" s="432"/>
      <c r="S43" s="432"/>
    </row>
    <row r="44" spans="1:23" ht="12.75" customHeight="1" thickBot="1" x14ac:dyDescent="0.3">
      <c r="B44" s="1"/>
      <c r="C44" s="11"/>
      <c r="D44" s="1"/>
      <c r="E44" s="433"/>
      <c r="F44" s="433"/>
      <c r="G44" s="433"/>
      <c r="H44" s="433"/>
      <c r="I44" s="433"/>
      <c r="J44" s="433"/>
      <c r="K44" s="433"/>
      <c r="L44" s="433"/>
      <c r="M44" s="432"/>
      <c r="N44" s="432"/>
      <c r="O44" s="432"/>
      <c r="P44" s="432"/>
      <c r="Q44" s="432"/>
      <c r="R44" s="432"/>
      <c r="S44" s="432"/>
    </row>
    <row r="45" spans="1:23" ht="12.75" customHeight="1" thickBot="1" x14ac:dyDescent="0.3">
      <c r="B45" s="1"/>
      <c r="C45" s="11"/>
      <c r="D45" s="1"/>
      <c r="E45" s="433"/>
      <c r="F45" s="433"/>
      <c r="G45" s="433"/>
      <c r="H45" s="433"/>
      <c r="I45" s="433"/>
      <c r="J45" s="433"/>
      <c r="K45" s="433"/>
      <c r="L45" s="433"/>
      <c r="M45" s="432"/>
      <c r="N45" s="432"/>
      <c r="O45" s="432"/>
      <c r="P45" s="432"/>
      <c r="Q45" s="432"/>
      <c r="R45" s="432"/>
      <c r="S45" s="432"/>
    </row>
    <row r="46" spans="1:23" ht="6" customHeight="1" x14ac:dyDescent="0.5"/>
    <row r="47" spans="1:23" ht="14.45" x14ac:dyDescent="0.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1:23" ht="14.45" x14ac:dyDescent="0.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B9:B10"/>
    <mergeCell ref="C9:C10"/>
    <mergeCell ref="D9:D10"/>
    <mergeCell ref="E9:E10"/>
    <mergeCell ref="F9:F10"/>
    <mergeCell ref="G9:G10"/>
    <mergeCell ref="E6:E7"/>
    <mergeCell ref="F6:F7"/>
    <mergeCell ref="S6:S7"/>
    <mergeCell ref="G6:G7"/>
    <mergeCell ref="H6:H7"/>
    <mergeCell ref="J6:J7"/>
    <mergeCell ref="M6:M7"/>
    <mergeCell ref="N6:N7"/>
    <mergeCell ref="P6:P7"/>
    <mergeCell ref="H9:H10"/>
    <mergeCell ref="J9:J10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M9:M10"/>
    <mergeCell ref="N15:N16"/>
    <mergeCell ref="P15:P16"/>
    <mergeCell ref="N18:N19"/>
    <mergeCell ref="P18:P19"/>
    <mergeCell ref="S18:S19"/>
    <mergeCell ref="N9:N10"/>
    <mergeCell ref="P9:P10"/>
    <mergeCell ref="S9:S10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21:N22"/>
    <mergeCell ref="P21:P22"/>
    <mergeCell ref="S21:S22"/>
    <mergeCell ref="N24:N25"/>
    <mergeCell ref="P24:P25"/>
    <mergeCell ref="H21:H22"/>
    <mergeCell ref="J21:J22"/>
    <mergeCell ref="B24:B25"/>
    <mergeCell ref="C24:C25"/>
    <mergeCell ref="D24:D25"/>
    <mergeCell ref="E24:E25"/>
    <mergeCell ref="F24:F25"/>
    <mergeCell ref="S24:S25"/>
    <mergeCell ref="G24:G25"/>
    <mergeCell ref="H24:H25"/>
    <mergeCell ref="J24:J25"/>
    <mergeCell ref="M24:M25"/>
    <mergeCell ref="M21:M22"/>
    <mergeCell ref="B21:B22"/>
    <mergeCell ref="C21:C22"/>
    <mergeCell ref="D21:D22"/>
    <mergeCell ref="E21:E22"/>
    <mergeCell ref="F21:F22"/>
    <mergeCell ref="G21:G22"/>
    <mergeCell ref="B27:B28"/>
    <mergeCell ref="C27:C28"/>
    <mergeCell ref="D27:D28"/>
    <mergeCell ref="E27:E28"/>
    <mergeCell ref="F27:F28"/>
    <mergeCell ref="G27:G28"/>
    <mergeCell ref="H30:H31"/>
    <mergeCell ref="J30:J31"/>
    <mergeCell ref="M30:M31"/>
    <mergeCell ref="H27:H28"/>
    <mergeCell ref="J27:J28"/>
    <mergeCell ref="M27:M28"/>
    <mergeCell ref="B30:B31"/>
    <mergeCell ref="C30:C31"/>
    <mergeCell ref="D30:D31"/>
    <mergeCell ref="E30:E31"/>
    <mergeCell ref="F30:F31"/>
    <mergeCell ref="G30:G31"/>
    <mergeCell ref="B37:B38"/>
    <mergeCell ref="M37:N37"/>
    <mergeCell ref="M38:N38"/>
    <mergeCell ref="G33:G34"/>
    <mergeCell ref="H33:H34"/>
    <mergeCell ref="J33:J34"/>
    <mergeCell ref="B33:B34"/>
    <mergeCell ref="C33:C34"/>
    <mergeCell ref="D33:D34"/>
    <mergeCell ref="E33:E34"/>
    <mergeCell ref="F33:F34"/>
    <mergeCell ref="M33:M34"/>
    <mergeCell ref="N33:N34"/>
    <mergeCell ref="P33:P34"/>
    <mergeCell ref="N27:N28"/>
    <mergeCell ref="P27:P28"/>
    <mergeCell ref="S27:S28"/>
    <mergeCell ref="M43:S45"/>
    <mergeCell ref="S33:S34"/>
    <mergeCell ref="E43:L45"/>
    <mergeCell ref="N30:N31"/>
    <mergeCell ref="P30:P31"/>
    <mergeCell ref="S30:S31"/>
    <mergeCell ref="M40:N40"/>
    <mergeCell ref="Q40:R40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>
      <formula1>"LG, LP"</formula1>
    </dataValidation>
  </dataValidations>
  <pageMargins left="0.25" right="0.25" top="0.75" bottom="0.52" header="0.3" footer="0.3"/>
  <pageSetup paperSize="9" scale="81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opLeftCell="A4" zoomScale="90" zoomScaleNormal="90" workbookViewId="0">
      <selection activeCell="W26" sqref="W26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99"/>
  </cols>
  <sheetData>
    <row r="1" spans="1:22" ht="3.75" customHeight="1" thickBot="1" x14ac:dyDescent="0.7"/>
    <row r="2" spans="1:22" s="100" customFormat="1" ht="39.75" customHeight="1" thickBot="1" x14ac:dyDescent="0.7">
      <c r="A2" s="7"/>
      <c r="B2" s="382" t="s">
        <v>98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4"/>
      <c r="V2" s="6"/>
    </row>
    <row r="3" spans="1:22" ht="22.5" customHeight="1" x14ac:dyDescent="0.65">
      <c r="B3" s="8"/>
      <c r="C3" s="8"/>
      <c r="D3" s="8"/>
      <c r="E3" s="8"/>
      <c r="F3" s="8"/>
      <c r="G3" s="8"/>
      <c r="H3" s="8"/>
      <c r="I3" s="8"/>
      <c r="J3" s="8"/>
      <c r="K3" s="118"/>
      <c r="L3" s="8"/>
      <c r="M3" s="8"/>
      <c r="N3" s="8"/>
      <c r="O3" s="118"/>
      <c r="P3" s="8"/>
      <c r="Q3" s="8"/>
      <c r="R3" s="8"/>
      <c r="S3" s="8"/>
      <c r="T3" s="8"/>
      <c r="U3" s="8"/>
      <c r="V3" s="6"/>
    </row>
    <row r="4" spans="1:22" s="101" customFormat="1" ht="32.25" customHeight="1" thickBot="1" x14ac:dyDescent="0.7">
      <c r="A4" s="6"/>
      <c r="B4" s="9" t="s">
        <v>1</v>
      </c>
      <c r="C4" s="385" t="str">
        <f ca="1">"SK "&amp;MID(CELL("Dateiname",$A$2),FIND("]",CELL("Dateiname",$A$2))+1,31)</f>
        <v>SK Wittgenstein</v>
      </c>
      <c r="D4" s="386"/>
      <c r="E4" s="386"/>
      <c r="F4" s="387"/>
      <c r="G4" s="10"/>
      <c r="H4" s="388" t="s">
        <v>2</v>
      </c>
      <c r="I4" s="388"/>
      <c r="J4" s="388"/>
      <c r="K4" s="388"/>
      <c r="L4" s="388"/>
      <c r="M4" s="388"/>
      <c r="N4" s="388"/>
      <c r="O4" s="388"/>
      <c r="P4" s="389"/>
      <c r="Q4" s="389"/>
      <c r="R4" s="389"/>
      <c r="S4" s="389"/>
      <c r="T4" s="389"/>
      <c r="U4" s="389"/>
      <c r="V4" s="6"/>
    </row>
    <row r="5" spans="1:22" ht="35.25" customHeight="1" x14ac:dyDescent="0.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4"/>
      <c r="J5" s="16" t="s">
        <v>77</v>
      </c>
      <c r="K5" s="167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4" t="s">
        <v>40</v>
      </c>
      <c r="T5" s="19"/>
      <c r="U5" s="20"/>
    </row>
    <row r="6" spans="1:22" ht="12.95" customHeight="1" x14ac:dyDescent="0.25">
      <c r="B6" s="390" t="s">
        <v>9</v>
      </c>
      <c r="C6" s="417" t="s">
        <v>199</v>
      </c>
      <c r="D6" s="417" t="s">
        <v>200</v>
      </c>
      <c r="E6" s="418">
        <v>2003</v>
      </c>
      <c r="F6" s="418" t="s">
        <v>10</v>
      </c>
      <c r="G6" s="418" t="s">
        <v>11</v>
      </c>
      <c r="H6" s="413">
        <v>88</v>
      </c>
      <c r="I6" s="150"/>
      <c r="J6" s="415">
        <v>91</v>
      </c>
      <c r="K6" s="168" t="str">
        <f>IF(AND($G6="Schüler",$C6&lt;&gt;""),"x","")</f>
        <v/>
      </c>
      <c r="L6" s="137"/>
      <c r="M6" s="415">
        <v>86</v>
      </c>
      <c r="N6" s="415">
        <v>86</v>
      </c>
      <c r="O6" s="159" t="str">
        <f>IF(AND($G6="Jugend",$C6&lt;&gt;""),"x","")</f>
        <v>x</v>
      </c>
      <c r="P6" s="397">
        <f>SUM(H6+J6+M6+N6)</f>
        <v>351</v>
      </c>
      <c r="Q6" s="28"/>
      <c r="R6" s="107"/>
      <c r="S6" s="399">
        <f>IF(I6="X",H6,0)+IF(K6="X",J6,0)+IF(O6="x",N6,0)</f>
        <v>86</v>
      </c>
      <c r="T6" s="24"/>
      <c r="U6" s="25"/>
    </row>
    <row r="7" spans="1:22" ht="12.95" customHeight="1" x14ac:dyDescent="0.25">
      <c r="B7" s="390"/>
      <c r="C7" s="417"/>
      <c r="D7" s="417"/>
      <c r="E7" s="418"/>
      <c r="F7" s="418"/>
      <c r="G7" s="418"/>
      <c r="H7" s="414"/>
      <c r="I7" s="249"/>
      <c r="J7" s="416"/>
      <c r="K7" s="169"/>
      <c r="L7" s="137"/>
      <c r="M7" s="416"/>
      <c r="N7" s="416"/>
      <c r="O7" s="123"/>
      <c r="P7" s="398"/>
      <c r="Q7" s="28"/>
      <c r="R7" s="107"/>
      <c r="S7" s="400"/>
      <c r="T7" s="24"/>
      <c r="U7" s="25"/>
    </row>
    <row r="8" spans="1:22" s="97" customFormat="1" ht="9" customHeight="1" x14ac:dyDescent="0.5">
      <c r="B8" s="103"/>
      <c r="C8" s="239"/>
      <c r="D8" s="239"/>
      <c r="E8" s="240"/>
      <c r="F8" s="240"/>
      <c r="G8" s="240"/>
      <c r="H8" s="133"/>
      <c r="I8" s="240"/>
      <c r="J8" s="129"/>
      <c r="K8" s="165"/>
      <c r="L8" s="137"/>
      <c r="M8" s="129"/>
      <c r="N8" s="129"/>
      <c r="O8" s="132"/>
      <c r="P8" s="104"/>
      <c r="Q8" s="104"/>
      <c r="R8" s="108"/>
      <c r="S8" s="109"/>
      <c r="T8" s="105"/>
      <c r="U8" s="106"/>
    </row>
    <row r="9" spans="1:22" ht="12.95" customHeight="1" x14ac:dyDescent="0.25">
      <c r="B9" s="390" t="s">
        <v>12</v>
      </c>
      <c r="C9" s="417" t="s">
        <v>201</v>
      </c>
      <c r="D9" s="417" t="s">
        <v>202</v>
      </c>
      <c r="E9" s="418">
        <v>2003</v>
      </c>
      <c r="F9" s="418" t="s">
        <v>10</v>
      </c>
      <c r="G9" s="418" t="s">
        <v>11</v>
      </c>
      <c r="H9" s="413">
        <v>84</v>
      </c>
      <c r="I9" s="150"/>
      <c r="J9" s="415">
        <v>79</v>
      </c>
      <c r="K9" s="168" t="str">
        <f>IF(AND($G9="Schüler",$C9&lt;&gt;""),"x","")</f>
        <v/>
      </c>
      <c r="L9" s="137"/>
      <c r="M9" s="415">
        <v>82</v>
      </c>
      <c r="N9" s="415">
        <v>84</v>
      </c>
      <c r="O9" s="159" t="str">
        <f>IF(AND($G9="Jugend",$C9&lt;&gt;""),"x","")</f>
        <v>x</v>
      </c>
      <c r="P9" s="397">
        <f>SUM(H9+J9+M9+N9)</f>
        <v>329</v>
      </c>
      <c r="Q9" s="28"/>
      <c r="R9" s="107"/>
      <c r="S9" s="399">
        <f>IF(I9="X",H9,0)+IF(K9="X",J9,0)+IF(O9="x",N9,0)</f>
        <v>84</v>
      </c>
      <c r="T9" s="24"/>
      <c r="U9" s="25"/>
    </row>
    <row r="10" spans="1:22" ht="12.95" customHeight="1" x14ac:dyDescent="0.25">
      <c r="B10" s="390"/>
      <c r="C10" s="417"/>
      <c r="D10" s="417"/>
      <c r="E10" s="418"/>
      <c r="F10" s="418"/>
      <c r="G10" s="418"/>
      <c r="H10" s="414"/>
      <c r="I10" s="249"/>
      <c r="J10" s="416"/>
      <c r="K10" s="170"/>
      <c r="L10" s="137"/>
      <c r="M10" s="416"/>
      <c r="N10" s="416"/>
      <c r="O10" s="123"/>
      <c r="P10" s="398"/>
      <c r="Q10" s="28"/>
      <c r="R10" s="107"/>
      <c r="S10" s="400"/>
      <c r="T10" s="24"/>
      <c r="U10" s="25"/>
    </row>
    <row r="11" spans="1:22" s="97" customFormat="1" ht="9" customHeight="1" x14ac:dyDescent="0.5">
      <c r="B11" s="103"/>
      <c r="C11" s="239"/>
      <c r="D11" s="239"/>
      <c r="E11" s="240"/>
      <c r="F11" s="240"/>
      <c r="G11" s="240"/>
      <c r="H11" s="133"/>
      <c r="I11" s="240"/>
      <c r="J11" s="129"/>
      <c r="K11" s="165"/>
      <c r="L11" s="137"/>
      <c r="M11" s="129"/>
      <c r="N11" s="129"/>
      <c r="O11" s="132"/>
      <c r="P11" s="104"/>
      <c r="Q11" s="104"/>
      <c r="R11" s="108"/>
      <c r="S11" s="109"/>
      <c r="T11" s="105"/>
      <c r="U11" s="106"/>
    </row>
    <row r="12" spans="1:22" ht="12.95" customHeight="1" x14ac:dyDescent="0.25">
      <c r="B12" s="390" t="s">
        <v>13</v>
      </c>
      <c r="C12" s="417" t="s">
        <v>203</v>
      </c>
      <c r="D12" s="417" t="s">
        <v>204</v>
      </c>
      <c r="E12" s="418">
        <v>2003</v>
      </c>
      <c r="F12" s="418" t="s">
        <v>15</v>
      </c>
      <c r="G12" s="418" t="s">
        <v>11</v>
      </c>
      <c r="H12" s="413">
        <v>83</v>
      </c>
      <c r="I12" s="150"/>
      <c r="J12" s="415">
        <v>80</v>
      </c>
      <c r="K12" s="168" t="str">
        <f>IF(AND($G12="Schüler",$C12&lt;&gt;""),"x","")</f>
        <v/>
      </c>
      <c r="L12" s="137"/>
      <c r="M12" s="415">
        <v>88</v>
      </c>
      <c r="N12" s="415">
        <v>77</v>
      </c>
      <c r="O12" s="159" t="str">
        <f>IF(AND($G12="Jugend",$C12&lt;&gt;""),"x","")</f>
        <v>x</v>
      </c>
      <c r="P12" s="397">
        <f>SUM(H12+J12+M12+N12)</f>
        <v>328</v>
      </c>
      <c r="Q12" s="28"/>
      <c r="R12" s="107"/>
      <c r="S12" s="399">
        <f>IF(I12="X",H12,0)+IF(K12="X",J12,0)+IF(O12="x",N12,0)</f>
        <v>77</v>
      </c>
      <c r="T12" s="24"/>
      <c r="U12" s="25"/>
    </row>
    <row r="13" spans="1:22" ht="12.95" customHeight="1" x14ac:dyDescent="0.25">
      <c r="B13" s="390"/>
      <c r="C13" s="417"/>
      <c r="D13" s="417"/>
      <c r="E13" s="418"/>
      <c r="F13" s="418"/>
      <c r="G13" s="418"/>
      <c r="H13" s="414"/>
      <c r="I13" s="249"/>
      <c r="J13" s="416"/>
      <c r="K13" s="169"/>
      <c r="L13" s="137"/>
      <c r="M13" s="416"/>
      <c r="N13" s="416"/>
      <c r="O13" s="123"/>
      <c r="P13" s="398"/>
      <c r="Q13" s="28"/>
      <c r="R13" s="107"/>
      <c r="S13" s="400"/>
      <c r="T13" s="24"/>
      <c r="U13" s="25"/>
    </row>
    <row r="14" spans="1:22" s="97" customFormat="1" ht="9" customHeight="1" x14ac:dyDescent="0.5">
      <c r="B14" s="103"/>
      <c r="C14" s="239"/>
      <c r="D14" s="239"/>
      <c r="E14" s="240"/>
      <c r="F14" s="240"/>
      <c r="G14" s="240"/>
      <c r="H14" s="133"/>
      <c r="I14" s="240"/>
      <c r="J14" s="129"/>
      <c r="K14" s="165"/>
      <c r="L14" s="137"/>
      <c r="M14" s="129"/>
      <c r="N14" s="129"/>
      <c r="O14" s="132"/>
      <c r="P14" s="104"/>
      <c r="Q14" s="104"/>
      <c r="R14" s="108"/>
      <c r="S14" s="109"/>
      <c r="T14" s="105"/>
      <c r="U14" s="106"/>
    </row>
    <row r="15" spans="1:22" ht="12.95" customHeight="1" x14ac:dyDescent="0.25">
      <c r="B15" s="390" t="s">
        <v>14</v>
      </c>
      <c r="C15" s="417" t="s">
        <v>205</v>
      </c>
      <c r="D15" s="417" t="s">
        <v>206</v>
      </c>
      <c r="E15" s="418">
        <v>2003</v>
      </c>
      <c r="F15" s="418" t="s">
        <v>10</v>
      </c>
      <c r="G15" s="418" t="s">
        <v>11</v>
      </c>
      <c r="H15" s="413">
        <v>80</v>
      </c>
      <c r="I15" s="150"/>
      <c r="J15" s="415">
        <v>84</v>
      </c>
      <c r="K15" s="168" t="str">
        <f>IF(AND($G15="Schüler",$C15&lt;&gt;""),"x","")</f>
        <v/>
      </c>
      <c r="L15" s="137"/>
      <c r="M15" s="415">
        <v>82</v>
      </c>
      <c r="N15" s="415">
        <v>87</v>
      </c>
      <c r="O15" s="159" t="str">
        <f>IF(AND($G15="Jugend",$C15&lt;&gt;""),"x","")</f>
        <v>x</v>
      </c>
      <c r="P15" s="397">
        <f>SUM(H15+J15+M15+N15)</f>
        <v>333</v>
      </c>
      <c r="Q15" s="28"/>
      <c r="R15" s="107"/>
      <c r="S15" s="399">
        <f>IF(I15="X",H15,0)+IF(K15="X",J15,0)+IF(O15="x",N15,0)</f>
        <v>87</v>
      </c>
      <c r="T15" s="24"/>
      <c r="U15" s="25"/>
    </row>
    <row r="16" spans="1:22" ht="12.95" customHeight="1" x14ac:dyDescent="0.25">
      <c r="B16" s="390"/>
      <c r="C16" s="417"/>
      <c r="D16" s="417"/>
      <c r="E16" s="418"/>
      <c r="F16" s="418"/>
      <c r="G16" s="418"/>
      <c r="H16" s="414"/>
      <c r="I16" s="249"/>
      <c r="J16" s="416"/>
      <c r="K16" s="169"/>
      <c r="L16" s="137"/>
      <c r="M16" s="416"/>
      <c r="N16" s="416"/>
      <c r="O16" s="123"/>
      <c r="P16" s="398"/>
      <c r="Q16" s="28"/>
      <c r="R16" s="107"/>
      <c r="S16" s="400"/>
      <c r="T16" s="24"/>
      <c r="U16" s="25"/>
    </row>
    <row r="17" spans="2:21" s="97" customFormat="1" ht="9" customHeight="1" x14ac:dyDescent="0.5">
      <c r="B17" s="103"/>
      <c r="C17" s="239"/>
      <c r="D17" s="239"/>
      <c r="E17" s="240"/>
      <c r="F17" s="240"/>
      <c r="G17" s="240"/>
      <c r="H17" s="133"/>
      <c r="I17" s="240"/>
      <c r="J17" s="129"/>
      <c r="K17" s="165"/>
      <c r="L17" s="137"/>
      <c r="M17" s="129"/>
      <c r="N17" s="129"/>
      <c r="O17" s="132"/>
      <c r="P17" s="104"/>
      <c r="Q17" s="104"/>
      <c r="R17" s="108"/>
      <c r="S17" s="109"/>
      <c r="T17" s="105"/>
      <c r="U17" s="106"/>
    </row>
    <row r="18" spans="2:21" ht="12.95" customHeight="1" x14ac:dyDescent="0.25">
      <c r="B18" s="401" t="s">
        <v>16</v>
      </c>
      <c r="C18" s="417" t="s">
        <v>207</v>
      </c>
      <c r="D18" s="417" t="s">
        <v>208</v>
      </c>
      <c r="E18" s="418">
        <v>2004</v>
      </c>
      <c r="F18" s="418" t="s">
        <v>10</v>
      </c>
      <c r="G18" s="418" t="s">
        <v>11</v>
      </c>
      <c r="H18" s="413">
        <v>82</v>
      </c>
      <c r="I18" s="150"/>
      <c r="J18" s="415">
        <v>91</v>
      </c>
      <c r="K18" s="168" t="str">
        <f>IF(AND($G18="Schüler",$C18&lt;&gt;""),"x","")</f>
        <v/>
      </c>
      <c r="L18" s="137"/>
      <c r="M18" s="415">
        <v>88</v>
      </c>
      <c r="N18" s="415">
        <v>79</v>
      </c>
      <c r="O18" s="159" t="str">
        <f>IF(AND($G18="Jugend",$C18&lt;&gt;""),"x","")</f>
        <v>x</v>
      </c>
      <c r="P18" s="397">
        <f>SUM(H18+J18+M18+N18)</f>
        <v>340</v>
      </c>
      <c r="Q18" s="28"/>
      <c r="R18" s="107"/>
      <c r="S18" s="399">
        <f>IF(I18="X",H18,0)+IF(K18="X",J18,0)+IF(O18="x",N18,0)</f>
        <v>79</v>
      </c>
      <c r="T18" s="24"/>
      <c r="U18" s="25"/>
    </row>
    <row r="19" spans="2:21" ht="12.95" customHeight="1" x14ac:dyDescent="0.25">
      <c r="B19" s="401"/>
      <c r="C19" s="417"/>
      <c r="D19" s="417"/>
      <c r="E19" s="418"/>
      <c r="F19" s="418"/>
      <c r="G19" s="418"/>
      <c r="H19" s="414"/>
      <c r="I19" s="249"/>
      <c r="J19" s="416"/>
      <c r="K19" s="169"/>
      <c r="L19" s="137"/>
      <c r="M19" s="416"/>
      <c r="N19" s="416"/>
      <c r="O19" s="123"/>
      <c r="P19" s="398"/>
      <c r="Q19" s="28"/>
      <c r="R19" s="107"/>
      <c r="S19" s="400"/>
      <c r="T19" s="24"/>
      <c r="U19" s="25"/>
    </row>
    <row r="20" spans="2:21" s="97" customFormat="1" ht="9" customHeight="1" x14ac:dyDescent="0.5">
      <c r="B20" s="103"/>
      <c r="C20" s="239"/>
      <c r="D20" s="239"/>
      <c r="E20" s="240"/>
      <c r="F20" s="240"/>
      <c r="G20" s="240"/>
      <c r="H20" s="133"/>
      <c r="I20" s="240"/>
      <c r="J20" s="129"/>
      <c r="K20" s="165"/>
      <c r="L20" s="137"/>
      <c r="M20" s="129"/>
      <c r="N20" s="129"/>
      <c r="O20" s="132"/>
      <c r="P20" s="104"/>
      <c r="Q20" s="104"/>
      <c r="R20" s="108"/>
      <c r="S20" s="109"/>
      <c r="T20" s="105"/>
      <c r="U20" s="106"/>
    </row>
    <row r="21" spans="2:21" ht="12.95" customHeight="1" x14ac:dyDescent="0.25">
      <c r="B21" s="390" t="s">
        <v>17</v>
      </c>
      <c r="C21" s="417" t="s">
        <v>209</v>
      </c>
      <c r="D21" s="417" t="s">
        <v>204</v>
      </c>
      <c r="E21" s="418">
        <v>2003</v>
      </c>
      <c r="F21" s="418" t="s">
        <v>10</v>
      </c>
      <c r="G21" s="418" t="s">
        <v>11</v>
      </c>
      <c r="H21" s="413">
        <v>88</v>
      </c>
      <c r="I21" s="150"/>
      <c r="J21" s="415">
        <v>85</v>
      </c>
      <c r="K21" s="168" t="str">
        <f>IF(AND($G21="Schüler",$C21&lt;&gt;""),"x","")</f>
        <v/>
      </c>
      <c r="L21" s="137"/>
      <c r="M21" s="415">
        <v>87</v>
      </c>
      <c r="N21" s="415">
        <v>86</v>
      </c>
      <c r="O21" s="159" t="str">
        <f>IF(AND($G21="Jugend",$C21&lt;&gt;""),"x","")</f>
        <v>x</v>
      </c>
      <c r="P21" s="397">
        <f>SUM(H21+J21+M21+N21)</f>
        <v>346</v>
      </c>
      <c r="Q21" s="28"/>
      <c r="R21" s="107"/>
      <c r="S21" s="399">
        <f>IF(I21="X",H21,0)+IF(K21="X",J21,0)+IF(O21="x",N21,0)</f>
        <v>86</v>
      </c>
      <c r="T21" s="24"/>
      <c r="U21" s="25"/>
    </row>
    <row r="22" spans="2:21" ht="12.95" customHeight="1" x14ac:dyDescent="0.25">
      <c r="B22" s="390"/>
      <c r="C22" s="417"/>
      <c r="D22" s="417"/>
      <c r="E22" s="418"/>
      <c r="F22" s="418"/>
      <c r="G22" s="418"/>
      <c r="H22" s="414"/>
      <c r="I22" s="249"/>
      <c r="J22" s="416"/>
      <c r="K22" s="169"/>
      <c r="L22" s="137"/>
      <c r="M22" s="416"/>
      <c r="N22" s="416"/>
      <c r="O22" s="123"/>
      <c r="P22" s="398"/>
      <c r="Q22" s="28"/>
      <c r="R22" s="107"/>
      <c r="S22" s="400"/>
      <c r="T22" s="24"/>
      <c r="U22" s="25"/>
    </row>
    <row r="23" spans="2:21" s="97" customFormat="1" ht="9" customHeight="1" x14ac:dyDescent="0.5">
      <c r="B23" s="103"/>
      <c r="C23" s="239"/>
      <c r="D23" s="239"/>
      <c r="E23" s="240"/>
      <c r="F23" s="240"/>
      <c r="G23" s="240"/>
      <c r="H23" s="133"/>
      <c r="I23" s="240"/>
      <c r="J23" s="129"/>
      <c r="K23" s="165"/>
      <c r="L23" s="137"/>
      <c r="M23" s="129"/>
      <c r="N23" s="129"/>
      <c r="O23" s="132"/>
      <c r="P23" s="104"/>
      <c r="Q23" s="104"/>
      <c r="R23" s="108"/>
      <c r="S23" s="109"/>
      <c r="T23" s="105"/>
      <c r="U23" s="106"/>
    </row>
    <row r="24" spans="2:21" ht="12.95" customHeight="1" x14ac:dyDescent="0.25">
      <c r="B24" s="390" t="s">
        <v>18</v>
      </c>
      <c r="C24" s="417" t="s">
        <v>210</v>
      </c>
      <c r="D24" s="417" t="s">
        <v>211</v>
      </c>
      <c r="E24" s="418">
        <v>2005</v>
      </c>
      <c r="F24" s="418" t="s">
        <v>10</v>
      </c>
      <c r="G24" s="418" t="s">
        <v>29</v>
      </c>
      <c r="H24" s="413">
        <v>60</v>
      </c>
      <c r="I24" s="150"/>
      <c r="J24" s="415">
        <v>61</v>
      </c>
      <c r="K24" s="168" t="str">
        <f>IF(AND($G24="Schüler",$C24&lt;&gt;""),"x","")</f>
        <v>x</v>
      </c>
      <c r="L24" s="137"/>
      <c r="M24" s="415"/>
      <c r="N24" s="415"/>
      <c r="O24" s="159" t="str">
        <f>IF(AND($G24="Jugend",$C24&lt;&gt;""),"x","")</f>
        <v/>
      </c>
      <c r="P24" s="397">
        <f>SUM(H24+J24+M24+N24)</f>
        <v>121</v>
      </c>
      <c r="Q24" s="28"/>
      <c r="R24" s="107"/>
      <c r="S24" s="399">
        <f>IF(I24="X",H24,0)+IF(K24="X",J24,0)+IF(O24="x",N24,0)</f>
        <v>61</v>
      </c>
      <c r="T24" s="24"/>
      <c r="U24" s="25"/>
    </row>
    <row r="25" spans="2:21" ht="12.95" customHeight="1" x14ac:dyDescent="0.25">
      <c r="B25" s="390"/>
      <c r="C25" s="417"/>
      <c r="D25" s="417"/>
      <c r="E25" s="418"/>
      <c r="F25" s="418"/>
      <c r="G25" s="418"/>
      <c r="H25" s="414"/>
      <c r="I25" s="249"/>
      <c r="J25" s="416"/>
      <c r="K25" s="169"/>
      <c r="L25" s="137"/>
      <c r="M25" s="416"/>
      <c r="N25" s="416"/>
      <c r="O25" s="123"/>
      <c r="P25" s="398"/>
      <c r="Q25" s="28"/>
      <c r="R25" s="107"/>
      <c r="S25" s="400"/>
      <c r="T25" s="24"/>
      <c r="U25" s="25"/>
    </row>
    <row r="26" spans="2:21" s="97" customFormat="1" ht="9" customHeight="1" x14ac:dyDescent="0.5">
      <c r="B26" s="103"/>
      <c r="C26" s="239"/>
      <c r="D26" s="239"/>
      <c r="E26" s="240"/>
      <c r="F26" s="240"/>
      <c r="G26" s="240"/>
      <c r="H26" s="133"/>
      <c r="I26" s="240"/>
      <c r="J26" s="129"/>
      <c r="K26" s="165"/>
      <c r="L26" s="137"/>
      <c r="M26" s="129"/>
      <c r="N26" s="129"/>
      <c r="O26" s="136"/>
      <c r="P26" s="104"/>
      <c r="Q26" s="104"/>
      <c r="R26" s="108"/>
      <c r="S26" s="109"/>
      <c r="T26" s="105"/>
      <c r="U26" s="106"/>
    </row>
    <row r="27" spans="2:21" ht="12.95" customHeight="1" x14ac:dyDescent="0.25">
      <c r="B27" s="390" t="s">
        <v>19</v>
      </c>
      <c r="C27" s="417" t="s">
        <v>212</v>
      </c>
      <c r="D27" s="417" t="s">
        <v>213</v>
      </c>
      <c r="E27" s="418">
        <v>2005</v>
      </c>
      <c r="F27" s="418" t="s">
        <v>10</v>
      </c>
      <c r="G27" s="418" t="s">
        <v>29</v>
      </c>
      <c r="H27" s="413">
        <v>86</v>
      </c>
      <c r="I27" s="150"/>
      <c r="J27" s="415">
        <v>87</v>
      </c>
      <c r="K27" s="168" t="str">
        <f>IF(AND($G27="Schüler",$C27&lt;&gt;""),"x","")</f>
        <v>x</v>
      </c>
      <c r="L27" s="137"/>
      <c r="M27" s="415"/>
      <c r="N27" s="415"/>
      <c r="O27" s="159" t="str">
        <f>IF(AND($G27="Jugend",$C27&lt;&gt;""),"x","")</f>
        <v/>
      </c>
      <c r="P27" s="397">
        <f>SUM(H27+J27+M27+N27)</f>
        <v>173</v>
      </c>
      <c r="Q27" s="28"/>
      <c r="R27" s="107"/>
      <c r="S27" s="399">
        <f>IF(I27="X",H27,0)+IF(K27="X",J27,0)+IF(O27="x",N27,0)</f>
        <v>87</v>
      </c>
      <c r="T27" s="24"/>
      <c r="U27" s="25"/>
    </row>
    <row r="28" spans="2:21" ht="12.95" customHeight="1" x14ac:dyDescent="0.25">
      <c r="B28" s="390"/>
      <c r="C28" s="417"/>
      <c r="D28" s="417"/>
      <c r="E28" s="418"/>
      <c r="F28" s="418"/>
      <c r="G28" s="418"/>
      <c r="H28" s="414"/>
      <c r="I28" s="249"/>
      <c r="J28" s="416"/>
      <c r="K28" s="169"/>
      <c r="L28" s="137"/>
      <c r="M28" s="416"/>
      <c r="N28" s="416"/>
      <c r="O28" s="123"/>
      <c r="P28" s="398"/>
      <c r="Q28" s="28"/>
      <c r="R28" s="107"/>
      <c r="S28" s="400"/>
      <c r="T28" s="24"/>
      <c r="U28" s="25"/>
    </row>
    <row r="29" spans="2:21" s="97" customFormat="1" ht="9" customHeight="1" x14ac:dyDescent="0.5">
      <c r="B29" s="103"/>
      <c r="C29" s="239"/>
      <c r="D29" s="239"/>
      <c r="E29" s="240"/>
      <c r="F29" s="240"/>
      <c r="G29" s="240"/>
      <c r="H29" s="133"/>
      <c r="I29" s="240"/>
      <c r="J29" s="129"/>
      <c r="K29" s="165"/>
      <c r="L29" s="137"/>
      <c r="M29" s="129"/>
      <c r="N29" s="129"/>
      <c r="O29" s="132"/>
      <c r="P29" s="104"/>
      <c r="Q29" s="104"/>
      <c r="R29" s="108"/>
      <c r="S29" s="109"/>
      <c r="T29" s="105"/>
      <c r="U29" s="106"/>
    </row>
    <row r="30" spans="2:21" ht="12.95" customHeight="1" x14ac:dyDescent="0.25">
      <c r="B30" s="390" t="s">
        <v>20</v>
      </c>
      <c r="C30" s="417" t="s">
        <v>214</v>
      </c>
      <c r="D30" s="417" t="s">
        <v>215</v>
      </c>
      <c r="E30" s="418">
        <v>2005</v>
      </c>
      <c r="F30" s="418" t="s">
        <v>10</v>
      </c>
      <c r="G30" s="418" t="s">
        <v>29</v>
      </c>
      <c r="H30" s="413">
        <v>78</v>
      </c>
      <c r="I30" s="150"/>
      <c r="J30" s="415">
        <v>73</v>
      </c>
      <c r="K30" s="168" t="str">
        <f>IF(AND($G30="Schüler",$C30&lt;&gt;""),"x","")</f>
        <v>x</v>
      </c>
      <c r="L30" s="137"/>
      <c r="M30" s="415"/>
      <c r="N30" s="415"/>
      <c r="O30" s="159" t="str">
        <f>IF(AND($G30="Jugend",$C30&lt;&gt;""),"x","")</f>
        <v/>
      </c>
      <c r="P30" s="397">
        <f>SUM(H30+J30+M30+N30)</f>
        <v>151</v>
      </c>
      <c r="Q30" s="28"/>
      <c r="R30" s="107"/>
      <c r="S30" s="399">
        <f>IF(I30="X",H30,0)+IF(K30="X",J30,0)+IF(O30="x",N30,0)</f>
        <v>73</v>
      </c>
      <c r="T30" s="24"/>
      <c r="U30" s="25"/>
    </row>
    <row r="31" spans="2:21" ht="12.95" customHeight="1" x14ac:dyDescent="0.25">
      <c r="B31" s="390"/>
      <c r="C31" s="417"/>
      <c r="D31" s="417"/>
      <c r="E31" s="418"/>
      <c r="F31" s="418"/>
      <c r="G31" s="418"/>
      <c r="H31" s="414"/>
      <c r="I31" s="249"/>
      <c r="J31" s="416"/>
      <c r="K31" s="169"/>
      <c r="L31" s="137"/>
      <c r="M31" s="416"/>
      <c r="N31" s="416"/>
      <c r="O31" s="123"/>
      <c r="P31" s="398"/>
      <c r="Q31" s="28"/>
      <c r="R31" s="107"/>
      <c r="S31" s="400"/>
      <c r="T31" s="24"/>
      <c r="U31" s="25"/>
    </row>
    <row r="32" spans="2:21" s="97" customFormat="1" ht="9" customHeight="1" x14ac:dyDescent="0.5">
      <c r="B32" s="103"/>
      <c r="C32" s="239"/>
      <c r="D32" s="239"/>
      <c r="E32" s="240"/>
      <c r="F32" s="240"/>
      <c r="G32" s="240"/>
      <c r="H32" s="133"/>
      <c r="I32" s="240"/>
      <c r="J32" s="129"/>
      <c r="K32" s="165"/>
      <c r="L32" s="137"/>
      <c r="M32" s="129"/>
      <c r="N32" s="129"/>
      <c r="O32" s="132"/>
      <c r="P32" s="104"/>
      <c r="Q32" s="104"/>
      <c r="R32" s="108"/>
      <c r="S32" s="109"/>
      <c r="T32" s="105"/>
      <c r="U32" s="106"/>
    </row>
    <row r="33" spans="2:23" ht="12.95" customHeight="1" x14ac:dyDescent="0.25">
      <c r="B33" s="390" t="s">
        <v>21</v>
      </c>
      <c r="C33" s="417" t="s">
        <v>216</v>
      </c>
      <c r="D33" s="417" t="s">
        <v>217</v>
      </c>
      <c r="E33" s="418">
        <v>2006</v>
      </c>
      <c r="F33" s="418" t="s">
        <v>10</v>
      </c>
      <c r="G33" s="418" t="s">
        <v>29</v>
      </c>
      <c r="H33" s="413">
        <v>70</v>
      </c>
      <c r="I33" s="150"/>
      <c r="J33" s="415">
        <v>66</v>
      </c>
      <c r="K33" s="168" t="str">
        <f>IF(AND($G33="Schüler",$C33&lt;&gt;""),"x","")</f>
        <v>x</v>
      </c>
      <c r="L33" s="137"/>
      <c r="M33" s="415"/>
      <c r="N33" s="415"/>
      <c r="O33" s="159" t="str">
        <f>IF(AND($G33="Jugend",$C33&lt;&gt;""),"x","")</f>
        <v/>
      </c>
      <c r="P33" s="397">
        <f>SUM(H33+J33+M33+N33)</f>
        <v>136</v>
      </c>
      <c r="Q33" s="28"/>
      <c r="R33" s="107"/>
      <c r="S33" s="399">
        <f>IF(I33="X",H33,0)+IF(K33="X",J33,0)+IF(O33="x",N33,0)</f>
        <v>66</v>
      </c>
      <c r="T33" s="24"/>
      <c r="U33" s="25"/>
    </row>
    <row r="34" spans="2:23" ht="12.95" customHeight="1" thickBot="1" x14ac:dyDescent="0.3">
      <c r="B34" s="390"/>
      <c r="C34" s="417"/>
      <c r="D34" s="417"/>
      <c r="E34" s="418"/>
      <c r="F34" s="418"/>
      <c r="G34" s="418"/>
      <c r="H34" s="419"/>
      <c r="I34" s="250"/>
      <c r="J34" s="420"/>
      <c r="K34" s="188"/>
      <c r="L34" s="189"/>
      <c r="M34" s="420"/>
      <c r="N34" s="420"/>
      <c r="O34" s="190"/>
      <c r="P34" s="398"/>
      <c r="Q34" s="28"/>
      <c r="R34" s="107"/>
      <c r="S34" s="400"/>
      <c r="T34" s="24"/>
      <c r="U34" s="25"/>
    </row>
    <row r="35" spans="2:23" ht="9" customHeight="1" thickBot="1" x14ac:dyDescent="0.55000000000000004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8"/>
      <c r="P35" s="8"/>
      <c r="Q35" s="8"/>
      <c r="R35" s="23"/>
      <c r="S35" s="34"/>
      <c r="T35" s="24"/>
      <c r="U35" s="25"/>
    </row>
    <row r="36" spans="2:23" ht="9" customHeight="1" x14ac:dyDescent="0.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403" t="s">
        <v>22</v>
      </c>
      <c r="C37" s="24"/>
      <c r="D37" s="38"/>
      <c r="E37" s="119" t="s">
        <v>23</v>
      </c>
      <c r="F37" s="152">
        <f>COUNTIF($F$6:$F$34,"LG")</f>
        <v>9</v>
      </c>
      <c r="G37" s="39" t="s">
        <v>41</v>
      </c>
      <c r="H37" s="21"/>
      <c r="I37" s="27"/>
      <c r="J37" s="21" t="s">
        <v>38</v>
      </c>
      <c r="K37" s="27"/>
      <c r="L37" s="21"/>
      <c r="M37" s="404">
        <f>F37*10</f>
        <v>90</v>
      </c>
      <c r="N37" s="404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403"/>
      <c r="C38" s="24"/>
      <c r="D38" s="38"/>
      <c r="E38" s="119" t="s">
        <v>24</v>
      </c>
      <c r="F38" s="152">
        <f>COUNTIF($F$6:$F$34,"LP")</f>
        <v>1</v>
      </c>
      <c r="G38" s="39" t="s">
        <v>42</v>
      </c>
      <c r="H38" s="21"/>
      <c r="I38" s="27"/>
      <c r="J38" s="21" t="s">
        <v>38</v>
      </c>
      <c r="K38" s="27"/>
      <c r="L38" s="21"/>
      <c r="M38" s="404">
        <f>F38*20</f>
        <v>20</v>
      </c>
      <c r="N38" s="404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81"/>
      <c r="C39" s="24"/>
      <c r="D39" s="38"/>
      <c r="E39" s="236" t="s">
        <v>94</v>
      </c>
      <c r="F39" s="152">
        <f>COUNTIF($G$6:$G$34,"Schüler")</f>
        <v>4</v>
      </c>
      <c r="G39" s="237" t="s">
        <v>95</v>
      </c>
      <c r="H39" s="21"/>
      <c r="I39" s="27"/>
      <c r="J39" s="21" t="s">
        <v>38</v>
      </c>
      <c r="K39" s="27"/>
      <c r="L39" s="21"/>
      <c r="M39" s="412">
        <f>F39*5</f>
        <v>20</v>
      </c>
      <c r="N39" s="412"/>
      <c r="O39" s="27"/>
      <c r="P39" s="142"/>
      <c r="Q39" s="142"/>
      <c r="R39" s="142"/>
      <c r="S39" s="142"/>
      <c r="T39" s="238"/>
      <c r="U39" s="42"/>
      <c r="W39"/>
    </row>
    <row r="40" spans="2:23" ht="23.25" customHeight="1" thickBot="1" x14ac:dyDescent="0.55000000000000004">
      <c r="B40" s="43"/>
      <c r="C40" s="229" t="str">
        <f>IF(COUNTBLANK(H6:H34)-20-(10-F37-F38)&gt;=0,"Es sind derzeit mehr Boni (Spalte F - 'LG' od. 'LP') als erste Serien (Spalte H) eingetragen!","")</f>
        <v/>
      </c>
      <c r="D40" s="21"/>
      <c r="E40" s="21"/>
      <c r="F40" s="218"/>
      <c r="G40" s="21"/>
      <c r="H40" s="21"/>
      <c r="I40" s="27"/>
      <c r="J40" s="21"/>
      <c r="K40" s="27"/>
      <c r="L40" s="21"/>
      <c r="M40" s="405">
        <f>SUM(M37:N39)</f>
        <v>130</v>
      </c>
      <c r="N40" s="405"/>
      <c r="O40" s="27"/>
      <c r="P40" s="44" t="s">
        <v>25</v>
      </c>
      <c r="Q40" s="406" t="s">
        <v>39</v>
      </c>
      <c r="R40" s="406"/>
      <c r="S40" s="45">
        <f>SUM(S6:S34)</f>
        <v>786</v>
      </c>
      <c r="T40" s="46"/>
      <c r="U40" s="47" t="s">
        <v>26</v>
      </c>
    </row>
    <row r="41" spans="2:23" ht="10.5" customHeight="1" thickTop="1" thickBot="1" x14ac:dyDescent="0.55000000000000004">
      <c r="B41" s="48"/>
      <c r="C41" s="140"/>
      <c r="D41" s="140"/>
      <c r="E41" s="140"/>
      <c r="F41" s="140"/>
      <c r="G41" s="140"/>
      <c r="H41" s="140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55000000000000004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407" t="s">
        <v>27</v>
      </c>
      <c r="F43" s="407"/>
      <c r="G43" s="407"/>
      <c r="H43" s="407"/>
      <c r="I43" s="407"/>
      <c r="J43" s="407"/>
      <c r="K43" s="407"/>
      <c r="L43" s="407"/>
      <c r="M43" s="408">
        <f>SUM(M40+S40)</f>
        <v>916</v>
      </c>
      <c r="N43" s="409"/>
      <c r="O43" s="409"/>
      <c r="P43" s="409"/>
      <c r="Q43" s="409"/>
      <c r="R43" s="409"/>
      <c r="S43" s="409"/>
      <c r="T43" s="8"/>
      <c r="U43" s="8"/>
    </row>
    <row r="44" spans="2:23" ht="12.75" customHeight="1" thickBot="1" x14ac:dyDescent="0.3">
      <c r="B44" s="11"/>
      <c r="C44" s="11"/>
      <c r="D44" s="11"/>
      <c r="E44" s="407"/>
      <c r="F44" s="407"/>
      <c r="G44" s="407"/>
      <c r="H44" s="407"/>
      <c r="I44" s="407"/>
      <c r="J44" s="407"/>
      <c r="K44" s="407"/>
      <c r="L44" s="407"/>
      <c r="M44" s="409"/>
      <c r="N44" s="409"/>
      <c r="O44" s="409"/>
      <c r="P44" s="409"/>
      <c r="Q44" s="409"/>
      <c r="R44" s="409"/>
      <c r="S44" s="409"/>
      <c r="T44" s="8"/>
      <c r="U44" s="8"/>
    </row>
    <row r="45" spans="2:23" ht="12.75" customHeight="1" thickBot="1" x14ac:dyDescent="0.3">
      <c r="B45" s="11"/>
      <c r="C45" s="11"/>
      <c r="D45" s="11"/>
      <c r="E45" s="407"/>
      <c r="F45" s="407"/>
      <c r="G45" s="407"/>
      <c r="H45" s="407"/>
      <c r="I45" s="407"/>
      <c r="J45" s="407"/>
      <c r="K45" s="407"/>
      <c r="L45" s="407"/>
      <c r="M45" s="409"/>
      <c r="N45" s="409"/>
      <c r="O45" s="409"/>
      <c r="P45" s="409"/>
      <c r="Q45" s="409"/>
      <c r="R45" s="409"/>
      <c r="S45" s="409"/>
      <c r="T45" s="8"/>
      <c r="U45" s="8"/>
    </row>
    <row r="46" spans="2:23" ht="6" customHeight="1" x14ac:dyDescent="0.25"/>
    <row r="47" spans="2:23" x14ac:dyDescent="0.25">
      <c r="C47" s="233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33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29" t="str">
        <f>IF(COUNTBLANK(H6:H34)-20-(10-F37-F38)&gt;=0,"Es sind derzeit mehr Boni (Spalte F - 'LG' od. 'LP') als erste Serien (Spalte H) eingetragen!","")</f>
        <v/>
      </c>
    </row>
    <row r="50" spans="3:3" x14ac:dyDescent="0.25">
      <c r="C50" s="234" t="s">
        <v>88</v>
      </c>
    </row>
  </sheetData>
  <mergeCells count="132">
    <mergeCell ref="E43:L45"/>
    <mergeCell ref="M43:S45"/>
    <mergeCell ref="B37:B38"/>
    <mergeCell ref="M37:N37"/>
    <mergeCell ref="M38:N38"/>
    <mergeCell ref="M39:N39"/>
    <mergeCell ref="M40:N40"/>
    <mergeCell ref="Q40:R40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</mergeCells>
  <dataValidations count="2">
    <dataValidation type="list" allowBlank="1" showInputMessage="1" showErrorMessage="1" error="Nur Eingabe 'LG' oder 'LP' möglich!" sqref="F6:F7 F9:F10 F12:F13 F15:F16 F18:F19 F21:F22 F24:F25 F27:F28 F30:F31 F33:F34">
      <formula1>"LG, LP"</formula1>
    </dataValidation>
    <dataValidation type="list" allowBlank="1" showInputMessage="1" showErrorMessage="1" error="Nur Eingabe 'Jugend' oder Schüler' möglich!" sqref="G6:G7 G9:G10 G12:G13 G15:G16 G18:G19 G21:G22 G24:G25 G27:G28 G30:G31 G33:G34">
      <formula1>"Jugend, Schüler"</formula1>
    </dataValidation>
  </dataValidations>
  <pageMargins left="0.25" right="0.25" top="0.75" bottom="0.54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18</vt:i4>
      </vt:variant>
    </vt:vector>
  </HeadingPairs>
  <TitlesOfParts>
    <vt:vector size="34" baseType="lpstr">
      <vt:lpstr>Teilnahmebedingungen</vt:lpstr>
      <vt:lpstr>Gruppen+Ansprechpartner+ReadMe</vt:lpstr>
      <vt:lpstr>Ranking VR gesamt</vt:lpstr>
      <vt:lpstr>Ranking VR 1</vt:lpstr>
      <vt:lpstr>Paderborn</vt:lpstr>
      <vt:lpstr>Münster-Warendorf</vt:lpstr>
      <vt:lpstr>Teutoburger Wald</vt:lpstr>
      <vt:lpstr>Meschede</vt:lpstr>
      <vt:lpstr>Wittgenstein</vt:lpstr>
      <vt:lpstr>Siegen</vt:lpstr>
      <vt:lpstr>Ahaus I</vt:lpstr>
      <vt:lpstr>Recklinghausen I</vt:lpstr>
      <vt:lpstr>Recklinghausen II</vt:lpstr>
      <vt:lpstr>Steinfurt</vt:lpstr>
      <vt:lpstr>Ahaus II</vt:lpstr>
      <vt:lpstr>Lübbecke</vt:lpstr>
      <vt:lpstr>'Gruppen+Ansprechpartner+ReadMe'!Disziplin</vt:lpstr>
      <vt:lpstr>'Ahaus I'!Druckbereich</vt:lpstr>
      <vt:lpstr>'Ahaus II'!Druckbereich</vt:lpstr>
      <vt:lpstr>Lübbecke!Druckbereich</vt:lpstr>
      <vt:lpstr>Meschede!Druckbereich</vt:lpstr>
      <vt:lpstr>'Münster-Warendorf'!Druckbereich</vt:lpstr>
      <vt:lpstr>Paderborn!Druckbereich</vt:lpstr>
      <vt:lpstr>'Ranking VR 1'!Druckbereich</vt:lpstr>
      <vt:lpstr>'Ranking VR gesamt'!Druckbereich</vt:lpstr>
      <vt:lpstr>'Recklinghausen I'!Druckbereich</vt:lpstr>
      <vt:lpstr>'Recklinghausen II'!Druckbereich</vt:lpstr>
      <vt:lpstr>Siegen!Druckbereich</vt:lpstr>
      <vt:lpstr>Steinfurt!Druckbereich</vt:lpstr>
      <vt:lpstr>'Teutoburger Wald'!Druckbereich</vt:lpstr>
      <vt:lpstr>Wittgenstein!Druckbereich</vt:lpstr>
      <vt:lpstr>'Gruppen+Ansprechpartner+ReadMe'!OLE_LINK1</vt:lpstr>
      <vt:lpstr>'Ranking VR 1'!Print_Area</vt:lpstr>
      <vt:lpstr>'Ranking VR gesamt'!Print_Area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Hans-Gerd Seidel</dc:creator>
  <cp:keywords>_</cp:keywords>
  <cp:lastModifiedBy>Philipp Schulz</cp:lastModifiedBy>
  <cp:lastPrinted>2019-02-13T12:50:23Z</cp:lastPrinted>
  <dcterms:created xsi:type="dcterms:W3CDTF">2016-02-29T06:59:28Z</dcterms:created>
  <dcterms:modified xsi:type="dcterms:W3CDTF">2019-02-13T12:50:40Z</dcterms:modified>
</cp:coreProperties>
</file>